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60" yWindow="1420" windowWidth="17000" windowHeight="12780" firstSheet="4" activeTab="5"/>
  </bookViews>
  <sheets>
    <sheet name="女Fr" sheetId="1" r:id="rId1"/>
    <sheet name="女Fly" sheetId="2" r:id="rId2"/>
    <sheet name="女Ba" sheetId="3" r:id="rId3"/>
    <sheet name="女Br" sheetId="4" r:id="rId4"/>
    <sheet name="女IM" sheetId="5" r:id="rId5"/>
    <sheet name="男Fr" sheetId="6" r:id="rId6"/>
    <sheet name="男Fly" sheetId="7" r:id="rId7"/>
    <sheet name="男Ba" sheetId="8" r:id="rId8"/>
    <sheet name="男Br" sheetId="9" r:id="rId9"/>
    <sheet name="男IM" sheetId="10" r:id="rId10"/>
    <sheet name="表-1～3" sheetId="11" r:id="rId11"/>
  </sheets>
  <definedNames/>
  <calcPr fullCalcOnLoad="1"/>
</workbook>
</file>

<file path=xl/sharedStrings.xml><?xml version="1.0" encoding="utf-8"?>
<sst xmlns="http://schemas.openxmlformats.org/spreadsheetml/2006/main" count="514" uniqueCount="194">
  <si>
    <t>50m Fr</t>
  </si>
  <si>
    <t>100m Fr</t>
  </si>
  <si>
    <t>200m Fr</t>
  </si>
  <si>
    <t>400m Fr</t>
  </si>
  <si>
    <t>1500m Fr</t>
  </si>
  <si>
    <t>0～25m</t>
  </si>
  <si>
    <t>25～50m</t>
  </si>
  <si>
    <t>50～75m</t>
  </si>
  <si>
    <t>75～100m</t>
  </si>
  <si>
    <t>0～50m</t>
  </si>
  <si>
    <t>50～100m</t>
  </si>
  <si>
    <t>100～150m</t>
  </si>
  <si>
    <t>150～200m</t>
  </si>
  <si>
    <t>100m Fly</t>
  </si>
  <si>
    <t>200m Fly</t>
  </si>
  <si>
    <t>100m Ba</t>
  </si>
  <si>
    <t>200m Ba</t>
  </si>
  <si>
    <t>100m Br</t>
  </si>
  <si>
    <t>200m Br</t>
  </si>
  <si>
    <t>200m IM</t>
  </si>
  <si>
    <t>400m IM</t>
  </si>
  <si>
    <t>0～100m</t>
  </si>
  <si>
    <t>100～200m</t>
  </si>
  <si>
    <t>200～300m</t>
  </si>
  <si>
    <t>300～400m</t>
  </si>
  <si>
    <t>上限</t>
  </si>
  <si>
    <t>下限</t>
  </si>
  <si>
    <t>標準</t>
  </si>
  <si>
    <t>計</t>
  </si>
  <si>
    <t>経過</t>
  </si>
  <si>
    <t>0～25m</t>
  </si>
  <si>
    <t>50～75m</t>
  </si>
  <si>
    <t>75～100m</t>
  </si>
  <si>
    <t>0～50m</t>
  </si>
  <si>
    <t>50～100m</t>
  </si>
  <si>
    <t>100～150m</t>
  </si>
  <si>
    <t>150～200m</t>
  </si>
  <si>
    <t>表-1　競技記録によるレース局面所要時間の推定式（50mおよび100m種目）</t>
  </si>
  <si>
    <t>男　　子</t>
  </si>
  <si>
    <t>女　　子</t>
  </si>
  <si>
    <t>傾き</t>
  </si>
  <si>
    <t>切片</t>
  </si>
  <si>
    <t>95%Δ</t>
  </si>
  <si>
    <t>局　面</t>
  </si>
  <si>
    <t>50mFr</t>
  </si>
  <si>
    <t>ストローク20m</t>
  </si>
  <si>
    <t>フィニッシュ5m</t>
  </si>
  <si>
    <t>100mFr</t>
  </si>
  <si>
    <t>ターン・イン5m</t>
  </si>
  <si>
    <t>100mFly</t>
  </si>
  <si>
    <t>100mBa</t>
  </si>
  <si>
    <t>スタート15m</t>
  </si>
  <si>
    <t>ストローク10m</t>
  </si>
  <si>
    <t>100mBr</t>
  </si>
  <si>
    <t>n=標本数，M=平均値，SD=標準偏差</t>
  </si>
  <si>
    <t>95%Δ=推定値の95%信頼限界の範囲</t>
  </si>
  <si>
    <t>表-2　競技記録によるレース局面所要時間の推定式（200m種目）</t>
  </si>
  <si>
    <t>200mFr</t>
  </si>
  <si>
    <t>200mFly</t>
  </si>
  <si>
    <t>200mBa</t>
  </si>
  <si>
    <t>200mBr</t>
  </si>
  <si>
    <t>200mIM</t>
  </si>
  <si>
    <t>n=128</t>
  </si>
  <si>
    <t>M=2'23.72</t>
  </si>
  <si>
    <t>SD=3.03</t>
  </si>
  <si>
    <t>表-3　競技記録によるレース局面所要時間の推定式（400m，800mおよび1500m種目）</t>
  </si>
  <si>
    <t>400mFr</t>
  </si>
  <si>
    <t>0～  50m</t>
  </si>
  <si>
    <t>50～100m</t>
  </si>
  <si>
    <t>100～150m</t>
  </si>
  <si>
    <t>150～200m</t>
  </si>
  <si>
    <t>200～250m</t>
  </si>
  <si>
    <t>250～300m</t>
  </si>
  <si>
    <t>300～350m</t>
  </si>
  <si>
    <t>350～400m</t>
  </si>
  <si>
    <t>400mIM</t>
  </si>
  <si>
    <t>1500mFr</t>
  </si>
  <si>
    <t>800mFr</t>
  </si>
  <si>
    <t>0～  100m</t>
  </si>
  <si>
    <t>100～  200m</t>
  </si>
  <si>
    <t>200～  300m</t>
  </si>
  <si>
    <t>300～  400m</t>
  </si>
  <si>
    <t>400～  500m</t>
  </si>
  <si>
    <t>500～  600m</t>
  </si>
  <si>
    <t>600～  700m</t>
  </si>
  <si>
    <t>700～  800m</t>
  </si>
  <si>
    <t>800～  900m</t>
  </si>
  <si>
    <t>900～1000m</t>
  </si>
  <si>
    <t>1000～1100m</t>
  </si>
  <si>
    <t>1100～1200m</t>
  </si>
  <si>
    <t>1200～1300m</t>
  </si>
  <si>
    <t>1300～1400m</t>
  </si>
  <si>
    <t>1400～1500m</t>
  </si>
  <si>
    <t>0～25m</t>
  </si>
  <si>
    <t>25～50m</t>
  </si>
  <si>
    <t>0～100m</t>
  </si>
  <si>
    <t>100～200m</t>
  </si>
  <si>
    <t>50～75m</t>
  </si>
  <si>
    <t>200～300m</t>
  </si>
  <si>
    <t>75～100m</t>
  </si>
  <si>
    <t>300～400m</t>
  </si>
  <si>
    <t>0～50m</t>
  </si>
  <si>
    <t>50～100m</t>
  </si>
  <si>
    <t>100～150m</t>
  </si>
  <si>
    <t>150～200m</t>
  </si>
  <si>
    <t>50m Fr</t>
  </si>
  <si>
    <t>100m Fr</t>
  </si>
  <si>
    <t>200m Fr</t>
  </si>
  <si>
    <t>400m Fr</t>
  </si>
  <si>
    <t>1500m Fr</t>
  </si>
  <si>
    <t>100m Fly</t>
  </si>
  <si>
    <t>200m Fly</t>
  </si>
  <si>
    <t>100m Br</t>
  </si>
  <si>
    <t>200m Br</t>
  </si>
  <si>
    <t>M=56.26</t>
  </si>
  <si>
    <t>SD=1.37</t>
  </si>
  <si>
    <t>n=124</t>
  </si>
  <si>
    <t>ターン・アウト15m</t>
  </si>
  <si>
    <t>ストローク10m</t>
  </si>
  <si>
    <t>M=1'03.31</t>
  </si>
  <si>
    <t>SD=1.30</t>
  </si>
  <si>
    <t>n=134</t>
  </si>
  <si>
    <t>M=50.80</t>
  </si>
  <si>
    <t>SD=0.88</t>
  </si>
  <si>
    <t>n=113</t>
  </si>
  <si>
    <t>M=57.24</t>
  </si>
  <si>
    <t>SD=1.10</t>
  </si>
  <si>
    <t>n=117</t>
  </si>
  <si>
    <t>スタート15m</t>
  </si>
  <si>
    <t>ストローク10m</t>
  </si>
  <si>
    <t>ターン・アウト15m</t>
  </si>
  <si>
    <t>ストローク10m</t>
  </si>
  <si>
    <t>M=1'02.38</t>
  </si>
  <si>
    <t>SD=1.13</t>
  </si>
  <si>
    <t>n=142</t>
  </si>
  <si>
    <t>M=1'10.41</t>
  </si>
  <si>
    <t>SD=1.61</t>
  </si>
  <si>
    <t>M=54.08</t>
  </si>
  <si>
    <t>SD=1.03</t>
  </si>
  <si>
    <t>n=128</t>
  </si>
  <si>
    <t>M=1'01.21</t>
  </si>
  <si>
    <t>n=120</t>
  </si>
  <si>
    <t>スタート15m</t>
  </si>
  <si>
    <t>ストローク10m</t>
  </si>
  <si>
    <t>n=91</t>
  </si>
  <si>
    <t>M=23.29</t>
  </si>
  <si>
    <t>SD=0.53</t>
  </si>
  <si>
    <t>M=26.44</t>
  </si>
  <si>
    <t>SD=0.53</t>
  </si>
  <si>
    <t>n=86</t>
  </si>
  <si>
    <t>ターン・アウト15m</t>
  </si>
  <si>
    <t>ストローク30m</t>
  </si>
  <si>
    <t>ストローク30m</t>
  </si>
  <si>
    <t>M=1'50.93</t>
  </si>
  <si>
    <t>SD=2.06</t>
  </si>
  <si>
    <t>M=2'03.58</t>
  </si>
  <si>
    <t>SD=2.47</t>
  </si>
  <si>
    <t>n=126</t>
  </si>
  <si>
    <t>M=2'02.99</t>
  </si>
  <si>
    <t>SD=3.34</t>
  </si>
  <si>
    <t>n=130</t>
  </si>
  <si>
    <t>M=2'15.65</t>
  </si>
  <si>
    <t>SD=2.69</t>
  </si>
  <si>
    <t>M=2'15.14</t>
  </si>
  <si>
    <t>SD=2.75</t>
  </si>
  <si>
    <t>n=162</t>
  </si>
  <si>
    <t>M=2'00.07</t>
  </si>
  <si>
    <t>SD=2.35</t>
  </si>
  <si>
    <t>n=119</t>
  </si>
  <si>
    <t>M=2'14.17</t>
  </si>
  <si>
    <t>SD=2.95</t>
  </si>
  <si>
    <t>n=113</t>
  </si>
  <si>
    <t>のこりIm</t>
  </si>
  <si>
    <t>M=2'30.72</t>
  </si>
  <si>
    <t>SD=3.86</t>
  </si>
  <si>
    <t>M=2'03.39</t>
  </si>
  <si>
    <t>SD=2.73</t>
  </si>
  <si>
    <t>n=110</t>
  </si>
  <si>
    <t>M=3'55.29</t>
  </si>
  <si>
    <t>SD=3.96</t>
  </si>
  <si>
    <t>n=76</t>
  </si>
  <si>
    <t>M=4'20.31</t>
  </si>
  <si>
    <t>SD=4.46</t>
  </si>
  <si>
    <t>n=77</t>
  </si>
  <si>
    <t>M=4'22.82</t>
  </si>
  <si>
    <t>SD=6.03</t>
  </si>
  <si>
    <t>M=4'51.52</t>
  </si>
  <si>
    <t>SD=5.98</t>
  </si>
  <si>
    <t>n=89</t>
  </si>
  <si>
    <t>M=15'39.52</t>
  </si>
  <si>
    <t>SD=19.44</t>
  </si>
  <si>
    <t>n=55</t>
  </si>
  <si>
    <t>M=8'52.76</t>
  </si>
  <si>
    <t>SD=9.30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</si>
</sst>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0000"/>
    <numFmt numFmtId="183" formatCode="0.0000"/>
    <numFmt numFmtId="184" formatCode="0.000"/>
    <numFmt numFmtId="185" formatCode="0.0"/>
    <numFmt numFmtId="186" formatCode="0\-00.00"/>
    <numFmt numFmtId="187" formatCode="#\'#0.00"/>
    <numFmt numFmtId="188" formatCode="0.00_);[Red]\(0.00\)"/>
    <numFmt numFmtId="189" formatCode="#\'00.00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0000_);[Red]\(0.00000000000000\)"/>
    <numFmt numFmtId="194" formatCode="0.000000000000000_);[Red]\(0.0000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 "/>
    <numFmt numFmtId="204" formatCode="0.0_ "/>
    <numFmt numFmtId="205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中ゴシック体"/>
      <family val="3"/>
    </font>
    <font>
      <sz val="12"/>
      <name val="中ゴシック体"/>
      <family val="3"/>
    </font>
    <font>
      <b/>
      <sz val="10"/>
      <name val="中ゴシック体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87" fontId="0" fillId="33" borderId="10" xfId="0" applyNumberFormat="1" applyFill="1" applyBorder="1" applyAlignment="1">
      <alignment/>
    </xf>
    <xf numFmtId="189" fontId="0" fillId="33" borderId="10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2" fontId="0" fillId="34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36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6" borderId="0" xfId="0" applyNumberFormat="1" applyFill="1" applyAlignment="1">
      <alignment horizontal="right"/>
    </xf>
    <xf numFmtId="2" fontId="0" fillId="36" borderId="10" xfId="0" applyNumberFormat="1" applyFill="1" applyBorder="1" applyAlignment="1">
      <alignment horizontal="right"/>
    </xf>
    <xf numFmtId="2" fontId="0" fillId="36" borderId="10" xfId="0" applyNumberForma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2" fillId="0" borderId="11" xfId="0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183" fontId="2" fillId="0" borderId="11" xfId="0" applyNumberFormat="1" applyFont="1" applyBorder="1" applyAlignment="1">
      <alignment/>
    </xf>
    <xf numFmtId="188" fontId="0" fillId="36" borderId="10" xfId="0" applyNumberFormat="1" applyFill="1" applyBorder="1" applyAlignment="1">
      <alignment/>
    </xf>
    <xf numFmtId="188" fontId="0" fillId="36" borderId="0" xfId="0" applyNumberFormat="1" applyFill="1" applyAlignment="1">
      <alignment/>
    </xf>
    <xf numFmtId="2" fontId="0" fillId="36" borderId="0" xfId="0" applyNumberFormat="1" applyFill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8" fontId="0" fillId="36" borderId="0" xfId="0" applyNumberFormat="1" applyFill="1" applyAlignment="1" applyProtection="1">
      <alignment/>
      <protection/>
    </xf>
    <xf numFmtId="188" fontId="0" fillId="36" borderId="10" xfId="0" applyNumberFormat="1" applyFill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189" fontId="0" fillId="0" borderId="10" xfId="0" applyNumberFormat="1" applyBorder="1" applyAlignment="1" applyProtection="1">
      <alignment/>
      <protection/>
    </xf>
    <xf numFmtId="2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2" fontId="0" fillId="36" borderId="1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>
      <selection activeCell="G3" sqref="G3"/>
    </sheetView>
  </sheetViews>
  <sheetFormatPr defaultColWidth="8.875" defaultRowHeight="13.5"/>
  <cols>
    <col min="1" max="1" width="12.375" style="0" customWidth="1"/>
    <col min="2" max="5" width="6.125" style="0" customWidth="1"/>
    <col min="6" max="6" width="3.875" style="0" customWidth="1"/>
    <col min="7" max="7" width="15.50390625" style="0" customWidth="1"/>
    <col min="8" max="8" width="6.125" style="16" customWidth="1"/>
    <col min="9" max="10" width="5.625" style="0" customWidth="1"/>
    <col min="11" max="11" width="5.875" style="0" bestFit="1" customWidth="1"/>
    <col min="12" max="12" width="8.875" style="0" customWidth="1"/>
    <col min="13" max="13" width="3.125" style="0" customWidth="1"/>
    <col min="14" max="14" width="14.875" style="0" customWidth="1"/>
    <col min="15" max="15" width="6.125" style="0" customWidth="1"/>
    <col min="16" max="16" width="6.00390625" style="0" customWidth="1"/>
    <col min="17" max="17" width="6.125" style="0" customWidth="1"/>
    <col min="18" max="18" width="6.875" style="0" bestFit="1" customWidth="1"/>
    <col min="19" max="19" width="7.125" style="0" bestFit="1" customWidth="1"/>
    <col min="20" max="20" width="8.875" style="0" customWidth="1"/>
    <col min="21" max="21" width="10.625" style="0" customWidth="1"/>
    <col min="22" max="22" width="6.125" style="0" customWidth="1"/>
    <col min="23" max="23" width="7.125" style="0" bestFit="1" customWidth="1"/>
    <col min="24" max="24" width="6.125" style="0" customWidth="1"/>
    <col min="25" max="25" width="6.875" style="0" bestFit="1" customWidth="1"/>
    <col min="26" max="26" width="7.125" style="0" bestFit="1" customWidth="1"/>
    <col min="27" max="27" width="8.875" style="0" customWidth="1"/>
    <col min="28" max="28" width="11.625" style="0" customWidth="1"/>
    <col min="29" max="31" width="6.125" style="0" customWidth="1"/>
    <col min="32" max="32" width="6.875" style="0" bestFit="1" customWidth="1"/>
    <col min="33" max="33" width="8.125" style="0" bestFit="1" customWidth="1"/>
  </cols>
  <sheetData>
    <row r="1" spans="1:28" ht="16.5">
      <c r="A1" t="s">
        <v>105</v>
      </c>
      <c r="G1" t="s">
        <v>106</v>
      </c>
      <c r="N1" t="s">
        <v>107</v>
      </c>
      <c r="U1" t="s">
        <v>108</v>
      </c>
      <c r="AB1" t="s">
        <v>109</v>
      </c>
    </row>
    <row r="2" spans="1:33" ht="16.5">
      <c r="A2" s="6">
        <v>25</v>
      </c>
      <c r="B2" s="23" t="s">
        <v>25</v>
      </c>
      <c r="C2" s="18" t="s">
        <v>27</v>
      </c>
      <c r="D2" s="12" t="s">
        <v>26</v>
      </c>
      <c r="E2" s="7" t="s">
        <v>29</v>
      </c>
      <c r="G2" s="8">
        <v>103.55</v>
      </c>
      <c r="H2" s="23" t="s">
        <v>25</v>
      </c>
      <c r="I2" s="18" t="s">
        <v>27</v>
      </c>
      <c r="J2" s="12" t="s">
        <v>26</v>
      </c>
      <c r="K2" s="7" t="s">
        <v>28</v>
      </c>
      <c r="L2" s="7" t="s">
        <v>29</v>
      </c>
      <c r="N2" s="8">
        <v>155</v>
      </c>
      <c r="O2" s="23" t="s">
        <v>25</v>
      </c>
      <c r="P2" s="18" t="s">
        <v>27</v>
      </c>
      <c r="Q2" s="12" t="s">
        <v>26</v>
      </c>
      <c r="R2" s="7" t="s">
        <v>28</v>
      </c>
      <c r="S2" s="7" t="s">
        <v>29</v>
      </c>
      <c r="U2" s="9">
        <v>407</v>
      </c>
      <c r="V2" s="23" t="s">
        <v>25</v>
      </c>
      <c r="W2" s="18" t="s">
        <v>27</v>
      </c>
      <c r="X2" s="12" t="s">
        <v>26</v>
      </c>
      <c r="Y2" s="7" t="s">
        <v>28</v>
      </c>
      <c r="Z2" s="7" t="s">
        <v>29</v>
      </c>
      <c r="AB2" s="9">
        <v>845</v>
      </c>
      <c r="AC2" s="23" t="s">
        <v>25</v>
      </c>
      <c r="AD2" s="18" t="s">
        <v>27</v>
      </c>
      <c r="AE2" s="12" t="s">
        <v>26</v>
      </c>
      <c r="AF2" s="7" t="s">
        <v>28</v>
      </c>
      <c r="AG2" s="7" t="s">
        <v>29</v>
      </c>
    </row>
    <row r="3" spans="1:33" ht="16.5">
      <c r="A3" t="str">
        <f>'表-1～3'!$I4</f>
        <v>スタート15m</v>
      </c>
      <c r="B3" s="20">
        <f>C3-'表-1～3'!$H4</f>
        <v>5.807504300000001</v>
      </c>
      <c r="C3" s="19">
        <f>A$2*'表-1～3'!$F4+'表-1～3'!$G4</f>
        <v>6.40575</v>
      </c>
      <c r="D3" s="13">
        <f>C3+'表-1～3'!$H4</f>
        <v>7.0039957</v>
      </c>
      <c r="E3" s="1">
        <f>C3</f>
        <v>6.40575</v>
      </c>
      <c r="G3" t="str">
        <f>'表-1～3'!$I8</f>
        <v>スタート15m</v>
      </c>
      <c r="H3" s="21">
        <f>I3-'表-1～3'!$H8</f>
        <v>7.1711484</v>
      </c>
      <c r="I3" s="19">
        <f>(INT(G$2/100)*60+MOD(G$2,100))*'表-1～3'!$F8+'表-1～3'!$G8</f>
        <v>7.649053</v>
      </c>
      <c r="J3" s="13">
        <f>I3+'表-1～3'!$H8</f>
        <v>8.1269576</v>
      </c>
      <c r="K3" s="1">
        <f>I3</f>
        <v>7.649053</v>
      </c>
      <c r="L3" s="2">
        <f aca="true" t="shared" si="0" ref="L3:L10">INT(ROUND(K3/60,2))*100+MOD(ROUND(K3,2),60)</f>
        <v>7.65</v>
      </c>
      <c r="N3" t="str">
        <f>'表-1～3'!$I46</f>
        <v>スタート15m</v>
      </c>
      <c r="O3" s="20">
        <f>P3-'表-1～3'!$H46</f>
        <v>5.918766000000001</v>
      </c>
      <c r="P3" s="19">
        <f>(INT(N$2/100)*60+MOD(N$2,100))*'表-1～3'!$B46+'表-1～3'!$C46</f>
        <v>6.468981</v>
      </c>
      <c r="Q3" s="13">
        <f>P3+'表-1～3'!$H46</f>
        <v>7.019196</v>
      </c>
      <c r="R3" s="1">
        <f>P3</f>
        <v>6.468981</v>
      </c>
      <c r="S3" s="2">
        <f aca="true" t="shared" si="1" ref="S3:S14">INT(ROUND(R3/60,2))*100+MOD(ROUND(R3,2),60)</f>
        <v>6.47</v>
      </c>
      <c r="U3" t="str">
        <f>'表-1～3'!$I112</f>
        <v>0～  50m</v>
      </c>
      <c r="V3" s="20">
        <f>W3-'表-1～3'!$H112</f>
        <v>28.290149399999997</v>
      </c>
      <c r="W3" s="19">
        <f>(INT(U$2/100)*60+MOD(U$2,100))*'表-1～3'!$F112+'表-1～3'!$G112</f>
        <v>28.83121</v>
      </c>
      <c r="X3" s="13">
        <f>W3+'表-1～3'!$H112</f>
        <v>29.3722706</v>
      </c>
      <c r="Y3" s="1">
        <f>W3</f>
        <v>28.83121</v>
      </c>
      <c r="Z3" s="2">
        <f aca="true" t="shared" si="2" ref="Z3:Z10">INT(ROUND(Y3/60,2))*100+MOD(ROUND(Y3,2),60)</f>
        <v>28.83</v>
      </c>
      <c r="AB3" t="str">
        <f>'表-1～3'!$I128</f>
        <v>0～  100m</v>
      </c>
      <c r="AC3" s="20">
        <f>AD3-'表-1～3'!$H128</f>
        <v>61.7937353</v>
      </c>
      <c r="AD3" s="19">
        <f>(INT(AB$2/100)*60+MOD(AB$2,100))*'表-1～3'!$F128+'表-1～3'!$G128</f>
        <v>62.495470000000005</v>
      </c>
      <c r="AE3" s="13">
        <f>AD3+'表-1～3'!$H128</f>
        <v>63.19720470000001</v>
      </c>
      <c r="AF3" s="1">
        <f>AD3</f>
        <v>62.495470000000005</v>
      </c>
      <c r="AG3" s="2">
        <f aca="true" t="shared" si="3" ref="AG3:AG10">INT(ROUND(AF3/60,2))*100+MOD(ROUND(AF3,2),60)</f>
        <v>102.5</v>
      </c>
    </row>
    <row r="4" spans="1:33" ht="16.5">
      <c r="A4" s="3" t="str">
        <f>'表-1～3'!$I5</f>
        <v>ストローク10m</v>
      </c>
      <c r="B4" s="17">
        <f>C4-'表-1～3'!$H5</f>
        <v>4.3365682</v>
      </c>
      <c r="C4" s="15">
        <f>A$2*'表-1～3'!$F5+'表-1～3'!$G5</f>
        <v>5.1935</v>
      </c>
      <c r="D4" s="14">
        <f>C4+'表-1～3'!$H5</f>
        <v>6.0504318</v>
      </c>
      <c r="E4" s="4">
        <f>E3+C4</f>
        <v>11.599250000000001</v>
      </c>
      <c r="G4" s="3" t="str">
        <f>'表-1～3'!$I9</f>
        <v>ストローク10m</v>
      </c>
      <c r="H4" s="22">
        <f>I4-'表-1～3'!$H9</f>
        <v>5.63721565</v>
      </c>
      <c r="I4" s="15">
        <f>(INT(G$2/100)*60+MOD(G$2,100))*'表-1～3'!$F9+'表-1～3'!$G9</f>
        <v>6.29887385</v>
      </c>
      <c r="J4" s="14">
        <f>I4+'表-1～3'!$H9</f>
        <v>6.960532049999999</v>
      </c>
      <c r="K4" s="4">
        <f aca="true" t="shared" si="4" ref="K4:K10">K3+I4</f>
        <v>13.94792685</v>
      </c>
      <c r="L4" s="5">
        <f t="shared" si="0"/>
        <v>13.95</v>
      </c>
      <c r="N4" t="str">
        <f>'表-1～3'!$I47</f>
        <v>ストローク30m</v>
      </c>
      <c r="O4" s="20">
        <f>P4-'表-1～3'!$H47</f>
        <v>16.081971499999998</v>
      </c>
      <c r="P4" s="19">
        <f>(INT(N$2/100)*60+MOD(N$2,100))*'表-1～3'!$B47+'表-1～3'!$C47</f>
        <v>16.77208</v>
      </c>
      <c r="Q4" s="13">
        <f>P4+'表-1～3'!$H47</f>
        <v>17.4621885</v>
      </c>
      <c r="R4" s="1">
        <f aca="true" t="shared" si="5" ref="R4:R14">R3+P4</f>
        <v>23.241061</v>
      </c>
      <c r="S4" s="2">
        <f t="shared" si="1"/>
        <v>23.24</v>
      </c>
      <c r="U4" s="3" t="str">
        <f>'表-1～3'!$I113</f>
        <v>50～100m</v>
      </c>
      <c r="V4" s="17">
        <f>W4-'表-1～3'!$H113</f>
        <v>30.544746800000002</v>
      </c>
      <c r="W4" s="15">
        <f>(INT(U$2/100)*60+MOD(U$2,100))*'表-1～3'!$F113+'表-1～3'!$G113</f>
        <v>31.147047</v>
      </c>
      <c r="X4" s="14">
        <f>W4+'表-1～3'!$H113</f>
        <v>31.7493472</v>
      </c>
      <c r="Y4" s="4">
        <f aca="true" t="shared" si="6" ref="Y4:Y10">Y3+W4</f>
        <v>59.978257</v>
      </c>
      <c r="Z4" s="5">
        <f t="shared" si="2"/>
        <v>159.98</v>
      </c>
      <c r="AB4" t="str">
        <f>'表-1～3'!$I129</f>
        <v>100～  200m</v>
      </c>
      <c r="AC4" s="20">
        <f>AD4-'表-1～3'!$H129</f>
        <v>65.1056944</v>
      </c>
      <c r="AD4" s="19">
        <f>(INT(AB$2/100)*60+MOD(AB$2,100))*'表-1～3'!$F129+'表-1～3'!$G129</f>
        <v>65.960896</v>
      </c>
      <c r="AE4" s="13">
        <f>AD4+'表-1～3'!$H129</f>
        <v>66.8160976</v>
      </c>
      <c r="AF4" s="1">
        <f aca="true" t="shared" si="7" ref="AF4:AF10">AF3+AD4</f>
        <v>128.456366</v>
      </c>
      <c r="AG4" s="2">
        <f t="shared" si="3"/>
        <v>208.46</v>
      </c>
    </row>
    <row r="5" spans="1:33" ht="16.5">
      <c r="A5" t="str">
        <f>'表-1～3'!$I6</f>
        <v>ストローク20m</v>
      </c>
      <c r="B5" s="20">
        <f>C5-'表-1～3'!$H6</f>
        <v>10.0078502</v>
      </c>
      <c r="C5" s="19">
        <f>A$2*'表-1～3'!$F6+'表-1～3'!$G6</f>
        <v>10.8798</v>
      </c>
      <c r="D5" s="13">
        <f>C5+'表-1～3'!$H6</f>
        <v>11.751749799999999</v>
      </c>
      <c r="E5" s="1">
        <f>E4+C5</f>
        <v>22.47905</v>
      </c>
      <c r="G5" t="str">
        <f>'表-1～3'!$I10</f>
        <v>ストローク20m</v>
      </c>
      <c r="H5" s="21">
        <f>I5-'表-1～3'!$H10</f>
        <v>12.286606499999998</v>
      </c>
      <c r="I5" s="19">
        <f>(INT(G$2/100)*60+MOD(G$2,100))*'表-1～3'!$F10+'表-1～3'!$G10</f>
        <v>13.084440999999998</v>
      </c>
      <c r="J5" s="13">
        <f>I5+'表-1～3'!$H10</f>
        <v>13.882275499999999</v>
      </c>
      <c r="K5" s="1">
        <f t="shared" si="4"/>
        <v>27.03236785</v>
      </c>
      <c r="L5" s="2">
        <f t="shared" si="0"/>
        <v>27.03</v>
      </c>
      <c r="N5" s="3" t="str">
        <f>'表-1～3'!$I48</f>
        <v>ターン・イン5m</v>
      </c>
      <c r="O5" s="17">
        <f>P5-'表-1～3'!$H48</f>
        <v>2.8930077</v>
      </c>
      <c r="P5" s="15">
        <f>(INT(N$2/100)*60+MOD(N$2,100))*'表-1～3'!$B48+'表-1～3'!$C48</f>
        <v>3.1592800000000003</v>
      </c>
      <c r="Q5" s="14">
        <f>P5+'表-1～3'!$H48</f>
        <v>3.4255523000000005</v>
      </c>
      <c r="R5" s="4">
        <f t="shared" si="5"/>
        <v>26.400340999999997</v>
      </c>
      <c r="S5" s="5">
        <f t="shared" si="1"/>
        <v>26.4</v>
      </c>
      <c r="U5" t="str">
        <f>'表-1～3'!$I114</f>
        <v>100～150m</v>
      </c>
      <c r="V5" s="20">
        <f>W5-'表-1～3'!$H114</f>
        <v>30.6433573</v>
      </c>
      <c r="W5" s="19">
        <f>(INT(U$2/100)*60+MOD(U$2,100))*'表-1～3'!$F114+'表-1～3'!$G114</f>
        <v>31.413229</v>
      </c>
      <c r="X5" s="13">
        <f>W5+'表-1～3'!$H114</f>
        <v>32.183100700000004</v>
      </c>
      <c r="Y5" s="1">
        <f t="shared" si="6"/>
        <v>91.391486</v>
      </c>
      <c r="Z5" s="2">
        <f t="shared" si="2"/>
        <v>131.39</v>
      </c>
      <c r="AB5" t="str">
        <f>'表-1～3'!$I130</f>
        <v>200～  300m</v>
      </c>
      <c r="AC5" s="20">
        <f>AD5-'表-1～3'!$H130</f>
        <v>65.38917849999999</v>
      </c>
      <c r="AD5" s="19">
        <f>(INT(AB$2/100)*60+MOD(AB$2,100))*'表-1～3'!$F130+'表-1～3'!$G130</f>
        <v>66.31535699999999</v>
      </c>
      <c r="AE5" s="13">
        <f>AD5+'表-1～3'!$H130</f>
        <v>67.2415355</v>
      </c>
      <c r="AF5" s="1">
        <f t="shared" si="7"/>
        <v>194.771723</v>
      </c>
      <c r="AG5" s="2">
        <f t="shared" si="3"/>
        <v>314.77</v>
      </c>
    </row>
    <row r="6" spans="1:33" ht="16.5">
      <c r="A6" s="3" t="str">
        <f>'表-1～3'!$I7</f>
        <v>フィニッシュ5m</v>
      </c>
      <c r="B6" s="17">
        <f>C6-'表-1～3'!$H7</f>
        <v>1.9241151000000003</v>
      </c>
      <c r="C6" s="15">
        <f>A$2*'表-1～3'!$F7+'表-1～3'!$G7</f>
        <v>2.52165</v>
      </c>
      <c r="D6" s="14">
        <f>C6+'表-1～3'!$H7</f>
        <v>3.1191849</v>
      </c>
      <c r="E6" s="4">
        <f>E5+C6</f>
        <v>25.000700000000002</v>
      </c>
      <c r="G6" s="3" t="str">
        <f>'表-1～3'!$I11</f>
        <v>ターン・イン5m</v>
      </c>
      <c r="H6" s="22">
        <f>I6-'表-1～3'!$H11</f>
        <v>3.22127315</v>
      </c>
      <c r="I6" s="15">
        <f>(INT(G$2/100)*60+MOD(G$2,100))*'表-1～3'!$F11+'表-1～3'!$G11</f>
        <v>3.47476355</v>
      </c>
      <c r="J6" s="14">
        <f>I6+'表-1～3'!$H11</f>
        <v>3.72825395</v>
      </c>
      <c r="K6" s="4">
        <f t="shared" si="4"/>
        <v>30.5071314</v>
      </c>
      <c r="L6" s="5">
        <f t="shared" si="0"/>
        <v>30.51</v>
      </c>
      <c r="N6" t="str">
        <f>'表-1～3'!$I49</f>
        <v>ターン・アウト15m</v>
      </c>
      <c r="O6" s="20">
        <f>P6-'表-1～3'!$H49</f>
        <v>7.018353100000001</v>
      </c>
      <c r="P6" s="19">
        <f>(INT(N$2/100)*60+MOD(N$2,100))*'表-1～3'!$B49+'表-1～3'!$C49</f>
        <v>7.6912780000000005</v>
      </c>
      <c r="Q6" s="13">
        <f>P6+'表-1～3'!$H49</f>
        <v>8.3642029</v>
      </c>
      <c r="R6" s="1">
        <f t="shared" si="5"/>
        <v>34.091618999999994</v>
      </c>
      <c r="S6" s="2">
        <f t="shared" si="1"/>
        <v>34.09</v>
      </c>
      <c r="U6" s="3" t="str">
        <f>'表-1～3'!$I115</f>
        <v>150～200m</v>
      </c>
      <c r="V6" s="17">
        <f>W6-'表-1～3'!$H115</f>
        <v>30.785396499999997</v>
      </c>
      <c r="W6" s="15">
        <f>(INT(U$2/100)*60+MOD(U$2,100))*'表-1～3'!$F115+'表-1～3'!$G115</f>
        <v>31.623195</v>
      </c>
      <c r="X6" s="14">
        <f>W6+'表-1～3'!$H115</f>
        <v>32.4609935</v>
      </c>
      <c r="Y6" s="4">
        <f t="shared" si="6"/>
        <v>123.014681</v>
      </c>
      <c r="Z6" s="5">
        <f t="shared" si="2"/>
        <v>203.01</v>
      </c>
      <c r="AB6" s="3" t="str">
        <f>'表-1～3'!$I131</f>
        <v>300～  400m</v>
      </c>
      <c r="AC6" s="17">
        <f>AD6-'表-1～3'!$H131</f>
        <v>65.5839414</v>
      </c>
      <c r="AD6" s="15">
        <f>(INT(AB$2/100)*60+MOD(AB$2,100))*'表-1～3'!$F131+'表-1～3'!$G131</f>
        <v>66.519794</v>
      </c>
      <c r="AE6" s="14">
        <f>AD6+'表-1～3'!$H131</f>
        <v>67.45564660000001</v>
      </c>
      <c r="AF6" s="4">
        <f t="shared" si="7"/>
        <v>261.291517</v>
      </c>
      <c r="AG6" s="5">
        <f t="shared" si="3"/>
        <v>421.29</v>
      </c>
    </row>
    <row r="7" spans="4:33" ht="16.5">
      <c r="D7" s="1"/>
      <c r="G7" t="str">
        <f>'表-1～3'!$I12</f>
        <v>ターン・アウト15m</v>
      </c>
      <c r="H7" s="21">
        <f>I7-'表-1～3'!$H12</f>
        <v>8.32490905</v>
      </c>
      <c r="I7" s="19">
        <f>(INT(G$2/100)*60+MOD(G$2,100))*'表-1～3'!$F12+'表-1～3'!$G12</f>
        <v>9.11028625</v>
      </c>
      <c r="J7" s="13">
        <f>I7+'表-1～3'!$H12</f>
        <v>9.895663449999999</v>
      </c>
      <c r="K7" s="1">
        <f t="shared" si="4"/>
        <v>39.61741765</v>
      </c>
      <c r="L7" s="2">
        <f t="shared" si="0"/>
        <v>39.62</v>
      </c>
      <c r="N7" t="str">
        <f>'表-1～3'!$I50</f>
        <v>ストローク30m</v>
      </c>
      <c r="O7" s="20">
        <f>P7-'表-1～3'!$H50</f>
        <v>17.0178244</v>
      </c>
      <c r="P7" s="19">
        <f>(INT(N$2/100)*60+MOD(N$2,100))*'表-1～3'!$B50+'表-1～3'!$C50</f>
        <v>17.821209</v>
      </c>
      <c r="Q7" s="13">
        <f>P7+'表-1～3'!$H50</f>
        <v>18.6245936</v>
      </c>
      <c r="R7" s="1">
        <f t="shared" si="5"/>
        <v>51.91282799999999</v>
      </c>
      <c r="S7" s="2">
        <f t="shared" si="1"/>
        <v>51.91</v>
      </c>
      <c r="U7" t="str">
        <f>'表-1～3'!$I116</f>
        <v>200～250m</v>
      </c>
      <c r="V7" s="20">
        <f>W7-'表-1～3'!$H116</f>
        <v>30.4616282</v>
      </c>
      <c r="W7" s="19">
        <f>(INT(U$2/100)*60+MOD(U$2,100))*'表-1～3'!$F116+'表-1～3'!$G116</f>
        <v>31.36103</v>
      </c>
      <c r="X7" s="13">
        <f>W7+'表-1～3'!$H116</f>
        <v>32.2604318</v>
      </c>
      <c r="Y7" s="1">
        <f t="shared" si="6"/>
        <v>154.375711</v>
      </c>
      <c r="Z7" s="2">
        <f t="shared" si="2"/>
        <v>234.38</v>
      </c>
      <c r="AB7" t="str">
        <f>'表-1～3'!$I132</f>
        <v>400～  500m</v>
      </c>
      <c r="AC7" s="20">
        <f>AD7-'表-1～3'!$H132</f>
        <v>65.406237</v>
      </c>
      <c r="AD7" s="19">
        <f>(INT(AB$2/100)*60+MOD(AB$2,100))*'表-1～3'!$F132+'表-1～3'!$G132</f>
        <v>66.359882</v>
      </c>
      <c r="AE7" s="13">
        <f>AD7+'表-1～3'!$H132</f>
        <v>67.313527</v>
      </c>
      <c r="AF7" s="1">
        <f t="shared" si="7"/>
        <v>327.65139899999997</v>
      </c>
      <c r="AG7" s="2">
        <f t="shared" si="3"/>
        <v>527.65</v>
      </c>
    </row>
    <row r="8" spans="1:33" ht="16.5">
      <c r="A8" t="s">
        <v>93</v>
      </c>
      <c r="C8" s="1">
        <f>E4</f>
        <v>11.599250000000001</v>
      </c>
      <c r="D8" s="1"/>
      <c r="G8" s="3" t="str">
        <f>'表-1～3'!$I13</f>
        <v>ストローク10m</v>
      </c>
      <c r="H8" s="22">
        <f>I8-'表-1～3'!$H13</f>
        <v>6.0292278</v>
      </c>
      <c r="I8" s="15">
        <f>(INT(G$2/100)*60+MOD(G$2,100))*'表-1～3'!$F13+'表-1～3'!$G13</f>
        <v>6.836703</v>
      </c>
      <c r="J8" s="14">
        <f>I8+'表-1～3'!$H13</f>
        <v>7.6441782</v>
      </c>
      <c r="K8" s="4">
        <f t="shared" si="4"/>
        <v>46.45412065</v>
      </c>
      <c r="L8" s="5">
        <f t="shared" si="0"/>
        <v>46.45</v>
      </c>
      <c r="N8" s="3" t="str">
        <f>'表-1～3'!$I51</f>
        <v>ターン・イン5m</v>
      </c>
      <c r="O8" s="17">
        <f>P8-'表-1～3'!$H51</f>
        <v>2.987782</v>
      </c>
      <c r="P8" s="15">
        <f>(INT(N$2/100)*60+MOD(N$2,100))*'表-1～3'!$B51+'表-1～3'!$C51</f>
        <v>3.240635</v>
      </c>
      <c r="Q8" s="14">
        <f>P8+'表-1～3'!$H51</f>
        <v>3.493488</v>
      </c>
      <c r="R8" s="4">
        <f t="shared" si="5"/>
        <v>55.15346299999999</v>
      </c>
      <c r="S8" s="5">
        <f t="shared" si="1"/>
        <v>55.15</v>
      </c>
      <c r="U8" s="3" t="str">
        <f>'表-1～3'!$I117</f>
        <v>250～300m</v>
      </c>
      <c r="V8" s="17">
        <f>W8-'表-1～3'!$H117</f>
        <v>30.6234719</v>
      </c>
      <c r="W8" s="15">
        <f>(INT(U$2/100)*60+MOD(U$2,100))*'表-1～3'!$F117+'表-1～3'!$G117</f>
        <v>31.487629</v>
      </c>
      <c r="X8" s="14">
        <f>W8+'表-1～3'!$H117</f>
        <v>32.3517861</v>
      </c>
      <c r="Y8" s="4">
        <f t="shared" si="6"/>
        <v>185.86334</v>
      </c>
      <c r="Z8" s="5">
        <f t="shared" si="2"/>
        <v>305.86</v>
      </c>
      <c r="AB8" t="str">
        <f>'表-1～3'!$I133</f>
        <v>500～  600m</v>
      </c>
      <c r="AC8" s="20">
        <f>AD8-'表-1～3'!$H133</f>
        <v>65.56730479999999</v>
      </c>
      <c r="AD8" s="19">
        <f>(INT(AB$2/100)*60+MOD(AB$2,100))*'表-1～3'!$F133+'表-1～3'!$G133</f>
        <v>66.48757599999999</v>
      </c>
      <c r="AE8" s="13">
        <f>AD8+'表-1～3'!$H133</f>
        <v>67.40784719999999</v>
      </c>
      <c r="AF8" s="1">
        <f t="shared" si="7"/>
        <v>394.13897499999996</v>
      </c>
      <c r="AG8" s="2">
        <f t="shared" si="3"/>
        <v>634.14</v>
      </c>
    </row>
    <row r="9" spans="1:33" ht="16.5">
      <c r="A9" t="s">
        <v>94</v>
      </c>
      <c r="C9" s="1">
        <f>E6-E4</f>
        <v>13.40145</v>
      </c>
      <c r="D9" s="1"/>
      <c r="G9" t="str">
        <f>'表-1～3'!$I14</f>
        <v>ストローク20m</v>
      </c>
      <c r="H9" s="21">
        <f>I9-'表-1～3'!$H14</f>
        <v>13.094447500000001</v>
      </c>
      <c r="I9" s="19">
        <f>(INT(G$2/100)*60+MOD(G$2,100))*'表-1～3'!$F14+'表-1～3'!$G14</f>
        <v>13.858653</v>
      </c>
      <c r="J9" s="13">
        <f>I9+'表-1～3'!$H14</f>
        <v>14.6228585</v>
      </c>
      <c r="K9" s="1">
        <f t="shared" si="4"/>
        <v>60.31277365</v>
      </c>
      <c r="L9" s="2">
        <f t="shared" si="0"/>
        <v>100.31</v>
      </c>
      <c r="N9" t="str">
        <f>'表-1～3'!$I52</f>
        <v>ターン・アウト15m</v>
      </c>
      <c r="O9" s="20">
        <f>P9-'表-1～3'!$H52</f>
        <v>7.1375949</v>
      </c>
      <c r="P9" s="19">
        <f>(INT(N$2/100)*60+MOD(N$2,100))*'表-1～3'!$B52+'表-1～3'!$C52</f>
        <v>7.904328</v>
      </c>
      <c r="Q9" s="13">
        <f>P9+'表-1～3'!$H52</f>
        <v>8.6710611</v>
      </c>
      <c r="R9" s="1">
        <f t="shared" si="5"/>
        <v>63.05779099999999</v>
      </c>
      <c r="S9" s="2">
        <f t="shared" si="1"/>
        <v>103.06</v>
      </c>
      <c r="U9" t="str">
        <f>'表-1～3'!$I118</f>
        <v>300～350m</v>
      </c>
      <c r="V9" s="20">
        <f>W9-'表-1～3'!$H118</f>
        <v>30.2838325</v>
      </c>
      <c r="W9" s="19">
        <f>(INT(U$2/100)*60+MOD(U$2,100))*'表-1～3'!$F118+'表-1～3'!$G118</f>
        <v>31.07565</v>
      </c>
      <c r="X9" s="13">
        <f>W9+'表-1～3'!$H118</f>
        <v>31.8674675</v>
      </c>
      <c r="Y9" s="1">
        <f t="shared" si="6"/>
        <v>216.93899</v>
      </c>
      <c r="Z9" s="2">
        <f t="shared" si="2"/>
        <v>336.94</v>
      </c>
      <c r="AB9" t="str">
        <f>'表-1～3'!$I134</f>
        <v>600～  700m</v>
      </c>
      <c r="AC9" s="20">
        <f>AD9-'表-1～3'!$H134</f>
        <v>65.3879337</v>
      </c>
      <c r="AD9" s="19">
        <f>(INT(AB$2/100)*60+MOD(AB$2,100))*'表-1～3'!$F134+'表-1～3'!$G134</f>
        <v>66.29244800000001</v>
      </c>
      <c r="AE9" s="13">
        <f>AD9+'表-1～3'!$H134</f>
        <v>67.19696230000001</v>
      </c>
      <c r="AF9" s="1">
        <f t="shared" si="7"/>
        <v>460.431423</v>
      </c>
      <c r="AG9" s="2">
        <f t="shared" si="3"/>
        <v>740.4300000000001</v>
      </c>
    </row>
    <row r="10" spans="7:33" ht="16.5">
      <c r="G10" s="3" t="str">
        <f>'表-1～3'!$I15</f>
        <v>フィニッシュ5m</v>
      </c>
      <c r="H10" s="22">
        <f>I10-'表-1～3'!$H15</f>
        <v>2.80282</v>
      </c>
      <c r="I10" s="15">
        <f>(INT(G$2/100)*60+MOD(G$2,100))*'表-1～3'!$F15+'表-1～3'!$G15</f>
        <v>3.2371678</v>
      </c>
      <c r="J10" s="14">
        <f>I10+'表-1～3'!$H15</f>
        <v>3.6715155999999998</v>
      </c>
      <c r="K10" s="4">
        <f t="shared" si="4"/>
        <v>63.54994145</v>
      </c>
      <c r="L10" s="5">
        <f t="shared" si="0"/>
        <v>103.55</v>
      </c>
      <c r="N10" t="str">
        <f>'表-1～3'!$I53</f>
        <v>ストローク30m</v>
      </c>
      <c r="O10" s="20">
        <f>P10-'表-1～3'!$H53</f>
        <v>17.6201718</v>
      </c>
      <c r="P10" s="19">
        <f>(INT(N$2/100)*60+MOD(N$2,100))*'表-1～3'!$B53+'表-1～3'!$C53</f>
        <v>18.486900000000002</v>
      </c>
      <c r="Q10" s="13">
        <f>P10+'表-1～3'!$H53</f>
        <v>19.353628200000003</v>
      </c>
      <c r="R10" s="1">
        <f t="shared" si="5"/>
        <v>81.54469099999999</v>
      </c>
      <c r="S10" s="2">
        <f t="shared" si="1"/>
        <v>121.54</v>
      </c>
      <c r="U10" s="3" t="str">
        <f>'表-1～3'!$I119</f>
        <v>350～400m</v>
      </c>
      <c r="V10" s="17">
        <f>W10-'表-1～3'!$H119</f>
        <v>29.375978500000002</v>
      </c>
      <c r="W10" s="15">
        <f>(INT(U$2/100)*60+MOD(U$2,100))*'表-1～3'!$F119+'表-1～3'!$G119</f>
        <v>30.06002</v>
      </c>
      <c r="X10" s="14">
        <f>W10+'表-1～3'!$H119</f>
        <v>30.7440615</v>
      </c>
      <c r="Y10" s="4">
        <f t="shared" si="6"/>
        <v>246.99901</v>
      </c>
      <c r="Z10" s="5">
        <f t="shared" si="2"/>
        <v>407</v>
      </c>
      <c r="AB10" s="3" t="str">
        <f>'表-1～3'!$I135</f>
        <v>700～  800m</v>
      </c>
      <c r="AC10" s="17">
        <f>AD10-'表-1～3'!$H135</f>
        <v>63.89395819999999</v>
      </c>
      <c r="AD10" s="15">
        <f>(INT(AB$2/100)*60+MOD(AB$2,100))*'表-1～3'!$F135+'表-1～3'!$G135</f>
        <v>64.5512</v>
      </c>
      <c r="AE10" s="14">
        <f>AD10+'表-1～3'!$H135</f>
        <v>65.20844179999999</v>
      </c>
      <c r="AF10" s="4">
        <f t="shared" si="7"/>
        <v>524.982623</v>
      </c>
      <c r="AG10" s="5">
        <f t="shared" si="3"/>
        <v>844.98</v>
      </c>
    </row>
    <row r="11" spans="14:33" ht="16.5">
      <c r="N11" s="3" t="str">
        <f>'表-1～3'!$I54</f>
        <v>ターン・イン5m</v>
      </c>
      <c r="O11" s="17">
        <f>P11-'表-1～3'!$H54</f>
        <v>3.0283959999999994</v>
      </c>
      <c r="P11" s="15">
        <f>(INT(N$2/100)*60+MOD(N$2,100))*'表-1～3'!$B54+'表-1～3'!$C54</f>
        <v>3.4714699999999996</v>
      </c>
      <c r="Q11" s="14">
        <f>P11+'表-1～3'!$H54</f>
        <v>3.914544</v>
      </c>
      <c r="R11" s="4">
        <f t="shared" si="5"/>
        <v>85.01616099999998</v>
      </c>
      <c r="S11" s="5">
        <f t="shared" si="1"/>
        <v>125.02</v>
      </c>
      <c r="AB11" s="16"/>
      <c r="AC11" s="59"/>
      <c r="AD11" s="59"/>
      <c r="AE11" s="59"/>
      <c r="AF11" s="59"/>
      <c r="AG11" s="60"/>
    </row>
    <row r="12" spans="7:33" ht="16.5">
      <c r="G12" t="s">
        <v>93</v>
      </c>
      <c r="I12" s="1">
        <f>K4</f>
        <v>13.94792685</v>
      </c>
      <c r="J12" s="1"/>
      <c r="N12" t="str">
        <f>'表-1～3'!$I55</f>
        <v>ターン・アウト15m</v>
      </c>
      <c r="O12" s="20">
        <f>P12-'表-1～3'!$H55</f>
        <v>7.321496399999999</v>
      </c>
      <c r="P12" s="19">
        <f>(INT(N$2/100)*60+MOD(N$2,100))*'表-1～3'!$B55+'表-1～3'!$C55</f>
        <v>8.087829</v>
      </c>
      <c r="Q12" s="13">
        <f>P12+'表-1～3'!$H55</f>
        <v>8.8541616</v>
      </c>
      <c r="R12" s="1">
        <f t="shared" si="5"/>
        <v>93.10398999999998</v>
      </c>
      <c r="S12" s="2">
        <f t="shared" si="1"/>
        <v>133.1</v>
      </c>
      <c r="U12" t="s">
        <v>95</v>
      </c>
      <c r="W12" s="2">
        <f>INT(ROUND(Y4,2)/60)*100+MOD(ROUND(Y4,2),60)</f>
        <v>59.98</v>
      </c>
      <c r="X12" s="2"/>
      <c r="AB12" s="16"/>
      <c r="AC12" s="59"/>
      <c r="AD12" s="59"/>
      <c r="AE12" s="59"/>
      <c r="AF12" s="59"/>
      <c r="AG12" s="60"/>
    </row>
    <row r="13" spans="7:33" ht="16.5">
      <c r="G13" t="s">
        <v>94</v>
      </c>
      <c r="I13" s="1">
        <f>K6-K4</f>
        <v>16.559204549999997</v>
      </c>
      <c r="J13" s="1"/>
      <c r="N13" t="str">
        <f>'表-1～3'!$I56</f>
        <v>ストローク30m</v>
      </c>
      <c r="O13" s="20">
        <f>P13-'表-1～3'!$H56</f>
        <v>18.248418200000003</v>
      </c>
      <c r="P13" s="19">
        <f>(INT(N$2/100)*60+MOD(N$2,100))*'表-1～3'!$B56+'表-1～3'!$C56</f>
        <v>19.012520000000002</v>
      </c>
      <c r="Q13" s="13">
        <f>P13+'表-1～3'!$H56</f>
        <v>19.7766218</v>
      </c>
      <c r="R13" s="1">
        <f t="shared" si="5"/>
        <v>112.11650999999998</v>
      </c>
      <c r="S13" s="2">
        <f t="shared" si="1"/>
        <v>152.12</v>
      </c>
      <c r="U13" t="s">
        <v>96</v>
      </c>
      <c r="W13" s="2">
        <f>INT(ROUND(Y6-Y4,2)/60)*100+MOD(ROUND(Y6-Y4,2),60)</f>
        <v>103.03999999999999</v>
      </c>
      <c r="X13" s="2"/>
      <c r="AB13" s="61"/>
      <c r="AC13" s="62"/>
      <c r="AD13" s="62"/>
      <c r="AE13" s="62"/>
      <c r="AF13" s="62"/>
      <c r="AG13" s="63"/>
    </row>
    <row r="14" spans="7:33" ht="16.5">
      <c r="G14" t="s">
        <v>97</v>
      </c>
      <c r="I14" s="1">
        <f>K8-K6</f>
        <v>15.946989250000001</v>
      </c>
      <c r="J14" s="1"/>
      <c r="N14" s="3" t="str">
        <f>'表-1～3'!$I57</f>
        <v>フィニッシュ5m</v>
      </c>
      <c r="O14" s="17">
        <f>P14-'表-1～3'!$H57</f>
        <v>2.5339321</v>
      </c>
      <c r="P14" s="15">
        <f>(INT(N$2/100)*60+MOD(N$2,100))*'表-1～3'!$B57+'表-1～3'!$C57</f>
        <v>2.882686</v>
      </c>
      <c r="Q14" s="14">
        <f>P14+'表-1～3'!$H57</f>
        <v>3.2314399000000003</v>
      </c>
      <c r="R14" s="4">
        <f t="shared" si="5"/>
        <v>114.99919599999998</v>
      </c>
      <c r="S14" s="5">
        <f t="shared" si="1"/>
        <v>155</v>
      </c>
      <c r="U14" t="s">
        <v>98</v>
      </c>
      <c r="W14" s="2">
        <f>INT(ROUND(Y8-Y6,2)/60)*100+MOD(ROUND(Y8-Y6,2),60)</f>
        <v>102.85</v>
      </c>
      <c r="X14" s="2"/>
      <c r="AB14" s="61"/>
      <c r="AC14" s="62"/>
      <c r="AD14" s="62"/>
      <c r="AE14" s="62"/>
      <c r="AF14" s="62"/>
      <c r="AG14" s="63"/>
    </row>
    <row r="15" spans="7:33" ht="16.5">
      <c r="G15" t="s">
        <v>99</v>
      </c>
      <c r="I15" s="1">
        <f>K10-K8</f>
        <v>17.0958208</v>
      </c>
      <c r="J15" s="1"/>
      <c r="U15" t="s">
        <v>100</v>
      </c>
      <c r="W15" s="2">
        <f>INT(ROUND(Y10-Y8,2)/60)*100+MOD(ROUND(Y10-Y8,2),60)</f>
        <v>101.14</v>
      </c>
      <c r="X15" s="2"/>
      <c r="AB15" s="16"/>
      <c r="AC15" s="59"/>
      <c r="AD15" s="59"/>
      <c r="AE15" s="59"/>
      <c r="AF15" s="59"/>
      <c r="AG15" s="60"/>
    </row>
    <row r="16" spans="14:33" ht="16.5">
      <c r="N16" t="s">
        <v>101</v>
      </c>
      <c r="P16" s="1">
        <f>R5</f>
        <v>26.400340999999997</v>
      </c>
      <c r="Q16" s="1"/>
      <c r="AB16" s="16"/>
      <c r="AC16" s="59"/>
      <c r="AD16" s="59"/>
      <c r="AE16" s="59"/>
      <c r="AF16" s="59"/>
      <c r="AG16" s="60"/>
    </row>
    <row r="17" spans="14:33" ht="16.5">
      <c r="N17" t="s">
        <v>102</v>
      </c>
      <c r="P17" s="1">
        <f>R8-R5</f>
        <v>28.75312199999999</v>
      </c>
      <c r="Q17" s="1"/>
      <c r="AB17" s="16"/>
      <c r="AC17" s="59"/>
      <c r="AD17" s="59"/>
      <c r="AE17" s="59"/>
      <c r="AF17" s="59"/>
      <c r="AG17" s="60"/>
    </row>
    <row r="18" spans="14:17" ht="16.5">
      <c r="N18" t="s">
        <v>103</v>
      </c>
      <c r="P18" s="1">
        <f>R11-R8</f>
        <v>29.862697999999995</v>
      </c>
      <c r="Q18" s="1"/>
    </row>
    <row r="19" spans="14:17" ht="16.5">
      <c r="N19" t="s">
        <v>104</v>
      </c>
      <c r="P19" s="1">
        <f>R14-R11</f>
        <v>29.983035</v>
      </c>
      <c r="Q19" s="1"/>
    </row>
  </sheetData>
  <sheetProtection/>
  <printOptions/>
  <pageMargins left="0.75" right="0.75" top="1" bottom="1" header="0.512" footer="0.512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F21" sqref="F21"/>
    </sheetView>
  </sheetViews>
  <sheetFormatPr defaultColWidth="8.875" defaultRowHeight="13.5"/>
  <cols>
    <col min="1" max="1" width="14.875" style="0" customWidth="1"/>
    <col min="2" max="2" width="6.00390625" style="0" customWidth="1"/>
    <col min="3" max="3" width="5.875" style="0" bestFit="1" customWidth="1"/>
    <col min="4" max="4" width="6.00390625" style="0" customWidth="1"/>
    <col min="5" max="5" width="6.875" style="0" bestFit="1" customWidth="1"/>
    <col min="6" max="6" width="7.125" style="0" bestFit="1" customWidth="1"/>
    <col min="7" max="7" width="8.875" style="0" customWidth="1"/>
    <col min="8" max="8" width="10.625" style="0" customWidth="1"/>
    <col min="9" max="11" width="7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19</v>
      </c>
      <c r="H1" t="s">
        <v>20</v>
      </c>
    </row>
    <row r="2" spans="1:13" ht="16.5">
      <c r="A2" s="8">
        <v>200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9">
        <v>452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s="10" t="str">
        <f>'表-1～3'!$I94</f>
        <v>スタート15m</v>
      </c>
      <c r="B3" s="48">
        <f>C3-'表-1～3'!$D94</f>
        <v>5.718666</v>
      </c>
      <c r="C3" s="49">
        <f>(INT(A$2/100)*60+MOD(A$2,100))*'表-1～3'!$B94+'表-1～3'!$C94</f>
        <v>6.1098799999999995</v>
      </c>
      <c r="D3" s="50">
        <f>C3+'表-1～3'!$D94</f>
        <v>6.501093999999999</v>
      </c>
      <c r="E3" s="51">
        <f>C3</f>
        <v>6.1098799999999995</v>
      </c>
      <c r="F3" s="52">
        <f aca="true" t="shared" si="0" ref="F3:F14">INT(ROUND(E3/60,2))*100+MOD(ROUND(E3,2),60)</f>
        <v>6.11</v>
      </c>
      <c r="H3" t="str">
        <f>'表-1～3'!$I120</f>
        <v>0～  50m</v>
      </c>
      <c r="I3" s="20">
        <f>J3-'表-1～3'!$D120</f>
        <v>28.886871500000005</v>
      </c>
      <c r="J3" s="19">
        <f>(INT(H$2/100)*60+MOD(H$2,100))*'表-1～3'!$B120+'表-1～3'!$C120</f>
        <v>29.397741000000003</v>
      </c>
      <c r="K3" s="13">
        <f>J3+'表-1～3'!$D120</f>
        <v>29.9086105</v>
      </c>
      <c r="L3" s="1">
        <f>J3</f>
        <v>29.397741000000003</v>
      </c>
      <c r="M3" s="2">
        <f aca="true" t="shared" si="1" ref="M3:M9">INT(ROUND(L3/60,2))*100+MOD(ROUND(L3,2),60)</f>
        <v>29.4</v>
      </c>
    </row>
    <row r="4" spans="1:13" ht="16.5">
      <c r="A4" s="10" t="str">
        <f>'表-1～3'!$I95</f>
        <v>ストローク30m</v>
      </c>
      <c r="B4" s="53">
        <f>C4-'表-1～3'!$D95</f>
        <v>16.6816016</v>
      </c>
      <c r="C4" s="49">
        <f>(INT(A$2/100)*60+MOD(A$2,100))*'表-1～3'!$B95+'表-1～3'!$C95</f>
        <v>17.00781</v>
      </c>
      <c r="D4" s="50">
        <f>C4+'表-1～3'!$D95</f>
        <v>17.334018399999998</v>
      </c>
      <c r="E4" s="51">
        <f aca="true" t="shared" si="2" ref="E4:E14">E3+C4</f>
        <v>23.11769</v>
      </c>
      <c r="F4" s="52">
        <f t="shared" si="0"/>
        <v>23.12</v>
      </c>
      <c r="H4" s="3" t="str">
        <f>'表-1～3'!$I121</f>
        <v>50～100m</v>
      </c>
      <c r="I4" s="46">
        <f>J4-'表-1～3'!$D121</f>
        <v>33.1216144</v>
      </c>
      <c r="J4" s="15">
        <f>(INT(H$2/100)*60+MOD(H$2,100))*'表-1～3'!$B121+'表-1～3'!$C121</f>
        <v>33.64987</v>
      </c>
      <c r="K4" s="14">
        <f>J4+'表-1～3'!$D121</f>
        <v>34.1781256</v>
      </c>
      <c r="L4" s="4">
        <f aca="true" t="shared" si="3" ref="L4:L10">L3+J4</f>
        <v>63.047611</v>
      </c>
      <c r="M4" s="5">
        <f t="shared" si="1"/>
        <v>103.05</v>
      </c>
    </row>
    <row r="5" spans="1:13" ht="16.5">
      <c r="A5" s="11" t="str">
        <f>'表-1～3'!$I96</f>
        <v>ターン・イン5m</v>
      </c>
      <c r="B5" s="54">
        <f>C5-'表-1～3'!$D96</f>
        <v>2.4525175</v>
      </c>
      <c r="C5" s="55">
        <f>(INT(A$2/100)*60+MOD(A$2,100))*'表-1～3'!$B96+'表-1～3'!$C96</f>
        <v>2.751059</v>
      </c>
      <c r="D5" s="56">
        <f>C5+'表-1～3'!$D96</f>
        <v>3.0496005000000004</v>
      </c>
      <c r="E5" s="57">
        <f t="shared" si="2"/>
        <v>25.868749</v>
      </c>
      <c r="F5" s="58">
        <f t="shared" si="0"/>
        <v>25.87</v>
      </c>
      <c r="H5" t="str">
        <f>'表-1～3'!$I122</f>
        <v>100～150m</v>
      </c>
      <c r="I5" s="47">
        <f>J5-'表-1～3'!$D122</f>
        <v>39.480878999999995</v>
      </c>
      <c r="J5" s="19">
        <f>(INT(H$2/100)*60+MOD(H$2,100))*'表-1～3'!$B122+'表-1～3'!$C122</f>
        <v>40.209779999999995</v>
      </c>
      <c r="K5" s="13">
        <f>J5+'表-1～3'!$D122</f>
        <v>40.938680999999995</v>
      </c>
      <c r="L5" s="1">
        <f t="shared" si="3"/>
        <v>103.257391</v>
      </c>
      <c r="M5" s="2">
        <f t="shared" si="1"/>
        <v>143.26</v>
      </c>
    </row>
    <row r="6" spans="1:13" ht="16.5">
      <c r="A6" s="10" t="str">
        <f>'表-1～3'!$I97</f>
        <v>ターン・アウト15m</v>
      </c>
      <c r="B6" s="53">
        <f>C6-'表-1～3'!$D97</f>
        <v>7.8567559</v>
      </c>
      <c r="C6" s="49">
        <f>(INT(A$2/100)*60+MOD(A$2,100))*'表-1～3'!$B97+'表-1～3'!$C97</f>
        <v>8.467689</v>
      </c>
      <c r="D6" s="50">
        <f>C6+'表-1～3'!$D97</f>
        <v>9.0786221</v>
      </c>
      <c r="E6" s="51">
        <f t="shared" si="2"/>
        <v>34.336438</v>
      </c>
      <c r="F6" s="52">
        <f t="shared" si="0"/>
        <v>34.34</v>
      </c>
      <c r="H6" s="3" t="str">
        <f>'表-1～3'!$I123</f>
        <v>150～200m</v>
      </c>
      <c r="I6" s="46">
        <f>J6-'表-1～3'!$D123</f>
        <v>38.3285163</v>
      </c>
      <c r="J6" s="15">
        <f>(INT(H$2/100)*60+MOD(H$2,100))*'表-1～3'!$B123+'表-1～3'!$C123</f>
        <v>39.07141</v>
      </c>
      <c r="K6" s="14">
        <f>J6+'表-1～3'!$D123</f>
        <v>39.8143037</v>
      </c>
      <c r="L6" s="4">
        <f t="shared" si="3"/>
        <v>142.328801</v>
      </c>
      <c r="M6" s="5">
        <f t="shared" si="1"/>
        <v>222.33</v>
      </c>
    </row>
    <row r="7" spans="1:13" ht="16.5">
      <c r="A7" s="10" t="str">
        <f>'表-1～3'!$I98</f>
        <v>ストローク30m</v>
      </c>
      <c r="B7" s="53">
        <f>C7-'表-1～3'!$D98</f>
        <v>18.490021799999997</v>
      </c>
      <c r="C7" s="49">
        <f>(INT(A$2/100)*60+MOD(A$2,100))*'表-1～3'!$B98+'表-1～3'!$C98</f>
        <v>19.09406</v>
      </c>
      <c r="D7" s="50">
        <f>C7+'表-1～3'!$D98</f>
        <v>19.6980982</v>
      </c>
      <c r="E7" s="51">
        <f t="shared" si="2"/>
        <v>53.430498</v>
      </c>
      <c r="F7" s="52">
        <f t="shared" si="0"/>
        <v>53.43</v>
      </c>
      <c r="H7" t="str">
        <f>'表-1～3'!$I124</f>
        <v>200～250m</v>
      </c>
      <c r="I7" s="47">
        <f>J7-'表-1～3'!$D124</f>
        <v>40.18034459999999</v>
      </c>
      <c r="J7" s="19">
        <f>(INT(H$2/100)*60+MOD(H$2,100))*'表-1～3'!$B124+'表-1～3'!$C124</f>
        <v>40.71178999999999</v>
      </c>
      <c r="K7" s="13">
        <f>J7+'表-1～3'!$D124</f>
        <v>41.243235399999996</v>
      </c>
      <c r="L7" s="1">
        <f t="shared" si="3"/>
        <v>183.040591</v>
      </c>
      <c r="M7" s="2">
        <f t="shared" si="1"/>
        <v>303.03999999999996</v>
      </c>
    </row>
    <row r="8" spans="1:13" ht="16.5">
      <c r="A8" s="11" t="str">
        <f>'表-1～3'!$I99</f>
        <v>ターン・イン5m</v>
      </c>
      <c r="B8" s="54">
        <f>C8-'表-1～3'!$D99</f>
        <v>2.4681407999999996</v>
      </c>
      <c r="C8" s="55">
        <f>(INT(A$2/100)*60+MOD(A$2,100))*'表-1～3'!$B99+'表-1～3'!$C99</f>
        <v>3.0063269999999997</v>
      </c>
      <c r="D8" s="56">
        <f>C8+'表-1～3'!$D99</f>
        <v>3.5445132</v>
      </c>
      <c r="E8" s="57">
        <f t="shared" si="2"/>
        <v>56.436825</v>
      </c>
      <c r="F8" s="58">
        <f t="shared" si="0"/>
        <v>56.44</v>
      </c>
      <c r="H8" s="3" t="str">
        <f>'表-1～3'!$I125</f>
        <v>250～300m</v>
      </c>
      <c r="I8" s="46">
        <f>J8-'表-1～3'!$D125</f>
        <v>41.018741</v>
      </c>
      <c r="J8" s="15">
        <f>(INT(H$2/100)*60+MOD(H$2,100))*'表-1～3'!$B125+'表-1～3'!$C125</f>
        <v>41.577999999999996</v>
      </c>
      <c r="K8" s="14">
        <f>J8+'表-1～3'!$D125</f>
        <v>42.13725899999999</v>
      </c>
      <c r="L8" s="4">
        <f t="shared" si="3"/>
        <v>224.618591</v>
      </c>
      <c r="M8" s="5">
        <f t="shared" si="1"/>
        <v>344.62</v>
      </c>
    </row>
    <row r="9" spans="1:13" ht="16.5">
      <c r="A9" s="10" t="str">
        <f>'表-1～3'!$I100</f>
        <v>ターン・アウト15m</v>
      </c>
      <c r="B9" s="53">
        <f>C9-'表-1～3'!$D100</f>
        <v>8.775977699999999</v>
      </c>
      <c r="C9" s="49">
        <f>(INT(A$2/100)*60+MOD(A$2,100))*'表-1～3'!$B100+'表-1～3'!$C100</f>
        <v>9.508871</v>
      </c>
      <c r="D9" s="50">
        <f>C9+'表-1～3'!$D100</f>
        <v>10.2417643</v>
      </c>
      <c r="E9" s="51">
        <f t="shared" si="2"/>
        <v>65.945696</v>
      </c>
      <c r="F9" s="52">
        <f t="shared" si="0"/>
        <v>105.95</v>
      </c>
      <c r="H9" t="str">
        <f>'表-1～3'!$I126</f>
        <v>300～350m</v>
      </c>
      <c r="I9" s="47">
        <f>J9-'表-1～3'!$D126</f>
        <v>33.769757600000005</v>
      </c>
      <c r="J9" s="19">
        <f>(INT(H$2/100)*60+MOD(H$2,100))*'表-1～3'!$B126+'表-1～3'!$C126</f>
        <v>34.305060000000005</v>
      </c>
      <c r="K9" s="13">
        <f>J9+'表-1～3'!$D126</f>
        <v>34.840362400000004</v>
      </c>
      <c r="L9" s="1">
        <f t="shared" si="3"/>
        <v>258.923651</v>
      </c>
      <c r="M9" s="2">
        <f t="shared" si="1"/>
        <v>418.92</v>
      </c>
    </row>
    <row r="10" spans="1:13" ht="16.5">
      <c r="A10" s="10" t="str">
        <f>'表-1～3'!$I101</f>
        <v>ストローク30m</v>
      </c>
      <c r="B10" s="53">
        <f>C10-'表-1～3'!$D101</f>
        <v>21.056138400000002</v>
      </c>
      <c r="C10" s="49">
        <f>(INT(A$2/100)*60+MOD(A$2,100))*'表-1～3'!$B101+'表-1～3'!$C101</f>
        <v>21.6475</v>
      </c>
      <c r="D10" s="50">
        <f>C10+'表-1～3'!$D101</f>
        <v>22.2388616</v>
      </c>
      <c r="E10" s="51">
        <f t="shared" si="2"/>
        <v>87.593196</v>
      </c>
      <c r="F10" s="52">
        <f t="shared" si="0"/>
        <v>127.59</v>
      </c>
      <c r="H10" s="3" t="str">
        <f>'表-1～3'!$I127</f>
        <v>350～400m</v>
      </c>
      <c r="I10" s="46">
        <f>J10-'表-1～3'!$D127</f>
        <v>32.5993932</v>
      </c>
      <c r="J10" s="15">
        <f>(INT(H$2/100)*60+MOD(H$2,100))*'表-1～3'!$B127+'表-1～3'!$C127</f>
        <v>33.07605</v>
      </c>
      <c r="K10" s="14">
        <f>J10+'表-1～3'!$D127</f>
        <v>33.5527068</v>
      </c>
      <c r="L10" s="4">
        <f t="shared" si="3"/>
        <v>291.999701</v>
      </c>
      <c r="M10" s="5">
        <f>INT(ROUND(L10/60,2))*100+MOD(ROUND(L10,2),60)</f>
        <v>452</v>
      </c>
    </row>
    <row r="11" spans="1:6" ht="16.5">
      <c r="A11" s="11" t="str">
        <f>'表-1～3'!$I102</f>
        <v>ターン・イン5m</v>
      </c>
      <c r="B11" s="54">
        <f>C11-'表-1～3'!$D102</f>
        <v>2.9044559999999997</v>
      </c>
      <c r="C11" s="55">
        <f>(INT(A$2/100)*60+MOD(A$2,100))*'表-1～3'!$B102+'表-1～3'!$C102</f>
        <v>3.4149719999999997</v>
      </c>
      <c r="D11" s="56">
        <f>C11+'表-1～3'!$D102</f>
        <v>3.9254879999999996</v>
      </c>
      <c r="E11" s="57">
        <f t="shared" si="2"/>
        <v>91.00816800000001</v>
      </c>
      <c r="F11" s="58">
        <f t="shared" si="0"/>
        <v>131.01</v>
      </c>
    </row>
    <row r="12" spans="1:11" ht="16.5">
      <c r="A12" s="10" t="str">
        <f>'表-1～3'!$I103</f>
        <v>ターン・アウト15m</v>
      </c>
      <c r="B12" s="53">
        <f>C12-'表-1～3'!$D103</f>
        <v>7.7828114</v>
      </c>
      <c r="C12" s="49">
        <f>(INT(A$2/100)*60+MOD(A$2,100))*'表-1～3'!$B103+'表-1～3'!$C103</f>
        <v>8.398716</v>
      </c>
      <c r="D12" s="50">
        <f>C12+'表-1～3'!$D103</f>
        <v>9.0146206</v>
      </c>
      <c r="E12" s="51">
        <f t="shared" si="2"/>
        <v>99.40688400000002</v>
      </c>
      <c r="F12" s="52">
        <f t="shared" si="0"/>
        <v>139.41</v>
      </c>
      <c r="H12" t="s">
        <v>21</v>
      </c>
      <c r="J12" s="2">
        <f>INT(ROUND(L4,2)/60)*100+MOD(ROUND(L4,2),60)</f>
        <v>103.05</v>
      </c>
      <c r="K12" s="2"/>
    </row>
    <row r="13" spans="1:11" ht="16.5">
      <c r="A13" s="10" t="str">
        <f>'表-1～3'!$I104</f>
        <v>ストローク30m</v>
      </c>
      <c r="B13" s="53">
        <f>C13-'表-1～3'!$D104</f>
        <v>17.379251999999997</v>
      </c>
      <c r="C13" s="49">
        <f>(INT(A$2/100)*60+MOD(A$2,100))*'表-1～3'!$B104+'表-1～3'!$C104</f>
        <v>17.855629999999998</v>
      </c>
      <c r="D13" s="50">
        <f>C13+'表-1～3'!$D104</f>
        <v>18.332008</v>
      </c>
      <c r="E13" s="51">
        <f t="shared" si="2"/>
        <v>117.26251400000001</v>
      </c>
      <c r="F13" s="52">
        <f t="shared" si="0"/>
        <v>157.26</v>
      </c>
      <c r="H13" t="s">
        <v>22</v>
      </c>
      <c r="J13" s="2">
        <f>INT(ROUND(L6-L4,2)/60)*100+MOD(ROUND(L6-L4,2),60)</f>
        <v>119.28</v>
      </c>
      <c r="K13" s="2"/>
    </row>
    <row r="14" spans="1:11" ht="16.5">
      <c r="A14" s="11" t="str">
        <f>'表-1～3'!$I105</f>
        <v>フィニッシュ5m</v>
      </c>
      <c r="B14" s="54">
        <f>C14-'表-1～3'!$D105</f>
        <v>2.4798080000000002</v>
      </c>
      <c r="C14" s="55">
        <f>(INT(A$2/100)*60+MOD(A$2,100))*'表-1～3'!$B105+'表-1～3'!$C105</f>
        <v>2.732708</v>
      </c>
      <c r="D14" s="56">
        <f>C14+'表-1～3'!$D105</f>
        <v>2.985608</v>
      </c>
      <c r="E14" s="57">
        <f t="shared" si="2"/>
        <v>119.99522200000001</v>
      </c>
      <c r="F14" s="58">
        <f t="shared" si="0"/>
        <v>200</v>
      </c>
      <c r="H14" t="s">
        <v>23</v>
      </c>
      <c r="J14" s="2">
        <f>INT(ROUND(L8-L6,2)/60)*100+MOD(ROUND(L8-L6,2),60)</f>
        <v>122.29</v>
      </c>
      <c r="K14" s="2"/>
    </row>
    <row r="15" spans="8:11" ht="16.5">
      <c r="H15" t="s">
        <v>24</v>
      </c>
      <c r="J15" s="2">
        <f>INT(ROUND(L10-L8,2)/60)*100+MOD(ROUND(L10-L8,2),60)</f>
        <v>107.38</v>
      </c>
      <c r="K15" s="2"/>
    </row>
    <row r="16" spans="1:4" ht="16.5">
      <c r="A16" t="s">
        <v>9</v>
      </c>
      <c r="C16" s="1">
        <f>E5</f>
        <v>25.868749</v>
      </c>
      <c r="D16" s="1"/>
    </row>
    <row r="17" spans="1:4" ht="16.5">
      <c r="A17" t="s">
        <v>10</v>
      </c>
      <c r="C17" s="1">
        <f>E8-E5</f>
        <v>30.568075999999998</v>
      </c>
      <c r="D17" s="1"/>
    </row>
    <row r="18" spans="1:4" ht="16.5">
      <c r="A18" t="s">
        <v>11</v>
      </c>
      <c r="C18" s="1">
        <f>E11-E8</f>
        <v>34.57134300000001</v>
      </c>
      <c r="D18" s="1"/>
    </row>
    <row r="19" spans="1:4" ht="16.5">
      <c r="A19" t="s">
        <v>12</v>
      </c>
      <c r="C19" s="1">
        <f>E14-E11</f>
        <v>28.987054</v>
      </c>
      <c r="D19" s="1"/>
    </row>
  </sheetData>
  <sheetProtection/>
  <printOptions/>
  <pageMargins left="0.75" right="0.75" top="1" bottom="1" header="0.512" footer="0.512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34">
      <selection activeCell="H135" sqref="H135"/>
    </sheetView>
  </sheetViews>
  <sheetFormatPr defaultColWidth="10.625" defaultRowHeight="13.5"/>
  <cols>
    <col min="1" max="1" width="8.625" style="27" customWidth="1"/>
    <col min="2" max="3" width="6.625" style="25" customWidth="1"/>
    <col min="4" max="4" width="4.625" style="26" customWidth="1"/>
    <col min="5" max="5" width="8.625" style="27" customWidth="1"/>
    <col min="6" max="7" width="6.625" style="25" customWidth="1"/>
    <col min="8" max="8" width="4.625" style="26" customWidth="1"/>
    <col min="9" max="9" width="12.375" style="65" customWidth="1"/>
    <col min="10" max="16384" width="10.625" style="28" customWidth="1"/>
  </cols>
  <sheetData>
    <row r="1" ht="18">
      <c r="A1" s="24" t="s">
        <v>37</v>
      </c>
    </row>
    <row r="2" spans="1:9" ht="18">
      <c r="A2" s="29"/>
      <c r="B2" s="30" t="s">
        <v>38</v>
      </c>
      <c r="C2" s="30"/>
      <c r="D2" s="31"/>
      <c r="E2" s="32"/>
      <c r="F2" s="30" t="s">
        <v>39</v>
      </c>
      <c r="G2" s="30"/>
      <c r="H2" s="31"/>
      <c r="I2" s="66"/>
    </row>
    <row r="3" spans="1:9" ht="18">
      <c r="A3" s="33"/>
      <c r="B3" s="34" t="s">
        <v>40</v>
      </c>
      <c r="C3" s="34" t="s">
        <v>41</v>
      </c>
      <c r="D3" s="35" t="s">
        <v>42</v>
      </c>
      <c r="E3" s="36"/>
      <c r="F3" s="34" t="s">
        <v>40</v>
      </c>
      <c r="G3" s="34" t="s">
        <v>41</v>
      </c>
      <c r="H3" s="35" t="s">
        <v>42</v>
      </c>
      <c r="I3" s="37" t="s">
        <v>43</v>
      </c>
    </row>
    <row r="4" spans="1:9" ht="18">
      <c r="A4" s="38" t="s">
        <v>44</v>
      </c>
      <c r="B4" s="25">
        <v>0.25396</v>
      </c>
      <c r="C4" s="25">
        <v>-0.16242</v>
      </c>
      <c r="D4" s="26">
        <v>0.669115</v>
      </c>
      <c r="E4" s="39" t="s">
        <v>44</v>
      </c>
      <c r="F4" s="25">
        <v>0.24016</v>
      </c>
      <c r="G4" s="25">
        <v>0.40175</v>
      </c>
      <c r="H4" s="26">
        <v>0.5982457</v>
      </c>
      <c r="I4" s="68" t="s">
        <v>142</v>
      </c>
    </row>
    <row r="5" spans="1:9" ht="18">
      <c r="A5" s="27" t="s">
        <v>144</v>
      </c>
      <c r="B5" s="25">
        <v>0.21381</v>
      </c>
      <c r="C5" s="25">
        <v>-0.10456</v>
      </c>
      <c r="D5" s="26">
        <v>0.8411384</v>
      </c>
      <c r="E5" s="40" t="s">
        <v>149</v>
      </c>
      <c r="F5" s="25">
        <v>0.2257</v>
      </c>
      <c r="G5" s="25">
        <v>-0.449</v>
      </c>
      <c r="H5" s="26">
        <v>0.8569318</v>
      </c>
      <c r="I5" s="68" t="s">
        <v>143</v>
      </c>
    </row>
    <row r="6" spans="1:9" ht="18">
      <c r="A6" s="27" t="s">
        <v>145</v>
      </c>
      <c r="B6" s="25">
        <v>0.42261</v>
      </c>
      <c r="C6" s="25">
        <v>0.42182</v>
      </c>
      <c r="D6" s="26">
        <v>0.8906278</v>
      </c>
      <c r="E6" s="40" t="s">
        <v>147</v>
      </c>
      <c r="F6" s="25">
        <v>0.41436</v>
      </c>
      <c r="G6" s="25">
        <v>0.5208</v>
      </c>
      <c r="H6" s="26">
        <v>0.8719498</v>
      </c>
      <c r="I6" s="68" t="s">
        <v>45</v>
      </c>
    </row>
    <row r="7" spans="1:9" ht="18">
      <c r="A7" s="33" t="s">
        <v>146</v>
      </c>
      <c r="B7" s="41">
        <v>0.10963</v>
      </c>
      <c r="C7" s="41">
        <v>-0.15485</v>
      </c>
      <c r="D7" s="42">
        <v>0.5285601</v>
      </c>
      <c r="E7" s="36" t="s">
        <v>148</v>
      </c>
      <c r="F7" s="41">
        <v>0.11981</v>
      </c>
      <c r="G7" s="41">
        <v>-0.4736</v>
      </c>
      <c r="H7" s="42">
        <v>0.5975349</v>
      </c>
      <c r="I7" s="67" t="s">
        <v>46</v>
      </c>
    </row>
    <row r="8" spans="1:9" ht="18">
      <c r="A8" s="38" t="s">
        <v>47</v>
      </c>
      <c r="B8" s="25">
        <v>0.1175</v>
      </c>
      <c r="C8" s="25">
        <v>-0.0555</v>
      </c>
      <c r="D8" s="26">
        <v>0.3256104</v>
      </c>
      <c r="E8" s="39" t="s">
        <v>47</v>
      </c>
      <c r="F8" s="25">
        <v>0.11966</v>
      </c>
      <c r="G8" s="25">
        <v>0.04466</v>
      </c>
      <c r="H8" s="26">
        <v>0.4779046</v>
      </c>
      <c r="I8" s="68" t="s">
        <v>128</v>
      </c>
    </row>
    <row r="9" spans="1:9" ht="18">
      <c r="A9" s="43" t="s">
        <v>124</v>
      </c>
      <c r="B9" s="25">
        <v>0.07759</v>
      </c>
      <c r="C9" s="25">
        <v>1.12409</v>
      </c>
      <c r="D9" s="26">
        <v>0.3902174</v>
      </c>
      <c r="E9" s="40" t="s">
        <v>127</v>
      </c>
      <c r="F9" s="25">
        <v>0.095747</v>
      </c>
      <c r="G9" s="25">
        <v>0.214152</v>
      </c>
      <c r="H9" s="26">
        <v>0.6616582</v>
      </c>
      <c r="I9" s="68" t="s">
        <v>129</v>
      </c>
    </row>
    <row r="10" spans="1:9" ht="18">
      <c r="A10" s="27" t="s">
        <v>122</v>
      </c>
      <c r="B10" s="25">
        <v>0.18229</v>
      </c>
      <c r="C10" s="25">
        <v>1.25223</v>
      </c>
      <c r="D10" s="26">
        <v>0.6003256</v>
      </c>
      <c r="E10" s="40" t="s">
        <v>125</v>
      </c>
      <c r="F10" s="25">
        <v>0.21202</v>
      </c>
      <c r="G10" s="25">
        <v>-0.38943</v>
      </c>
      <c r="H10" s="26">
        <v>0.7978345</v>
      </c>
      <c r="I10" s="68" t="s">
        <v>45</v>
      </c>
    </row>
    <row r="11" spans="1:9" ht="18">
      <c r="A11" s="27" t="s">
        <v>123</v>
      </c>
      <c r="B11" s="25">
        <v>0.037197</v>
      </c>
      <c r="C11" s="25">
        <v>0.992608</v>
      </c>
      <c r="D11" s="26">
        <v>0.1928163</v>
      </c>
      <c r="E11" s="40" t="s">
        <v>126</v>
      </c>
      <c r="F11" s="25">
        <v>0.032481</v>
      </c>
      <c r="G11" s="25">
        <v>1.410596</v>
      </c>
      <c r="H11" s="26">
        <v>0.2534904</v>
      </c>
      <c r="I11" s="68" t="s">
        <v>48</v>
      </c>
    </row>
    <row r="12" spans="2:9" ht="18">
      <c r="B12" s="25">
        <v>0.13869</v>
      </c>
      <c r="C12" s="25">
        <v>0.09781</v>
      </c>
      <c r="D12" s="26">
        <v>0.5393727</v>
      </c>
      <c r="E12" s="40"/>
      <c r="F12" s="25">
        <v>0.157415</v>
      </c>
      <c r="G12" s="25">
        <v>-0.893437</v>
      </c>
      <c r="H12" s="26">
        <v>0.7853772</v>
      </c>
      <c r="I12" s="68" t="s">
        <v>130</v>
      </c>
    </row>
    <row r="13" spans="2:9" ht="18">
      <c r="B13" s="25">
        <v>0.112171</v>
      </c>
      <c r="C13" s="25">
        <v>-0.268295</v>
      </c>
      <c r="D13" s="26">
        <v>0.694204</v>
      </c>
      <c r="E13" s="40"/>
      <c r="F13" s="25">
        <v>0.11626</v>
      </c>
      <c r="G13" s="25">
        <v>-0.55162</v>
      </c>
      <c r="H13" s="26">
        <v>0.8074752</v>
      </c>
      <c r="I13" s="68" t="s">
        <v>131</v>
      </c>
    </row>
    <row r="14" spans="2:9" ht="18">
      <c r="B14" s="25">
        <v>0.27904</v>
      </c>
      <c r="C14" s="25">
        <v>-2.91967</v>
      </c>
      <c r="D14" s="26">
        <v>0.6514478</v>
      </c>
      <c r="E14" s="40"/>
      <c r="F14" s="25">
        <v>0.21566</v>
      </c>
      <c r="G14" s="25">
        <v>0.15346</v>
      </c>
      <c r="H14" s="26">
        <v>0.7642055</v>
      </c>
      <c r="I14" s="68" t="s">
        <v>45</v>
      </c>
    </row>
    <row r="15" spans="1:9" ht="18">
      <c r="A15" s="33"/>
      <c r="B15" s="41">
        <v>0.05554</v>
      </c>
      <c r="C15" s="41">
        <v>-0.22327</v>
      </c>
      <c r="D15" s="42">
        <v>0.3013798</v>
      </c>
      <c r="E15" s="36"/>
      <c r="F15" s="41">
        <v>0.050756</v>
      </c>
      <c r="G15" s="41">
        <v>0.011624</v>
      </c>
      <c r="H15" s="42">
        <v>0.4343478</v>
      </c>
      <c r="I15" s="67" t="s">
        <v>46</v>
      </c>
    </row>
    <row r="16" spans="1:9" ht="18">
      <c r="A16" s="38" t="s">
        <v>49</v>
      </c>
      <c r="B16" s="25">
        <v>0.10307</v>
      </c>
      <c r="C16" s="25">
        <v>0.38566</v>
      </c>
      <c r="D16" s="26">
        <v>0.331619</v>
      </c>
      <c r="E16" s="39" t="s">
        <v>49</v>
      </c>
      <c r="F16" s="25">
        <v>0.10821</v>
      </c>
      <c r="G16" s="25">
        <v>0.42109</v>
      </c>
      <c r="H16" s="26">
        <v>0.3591572</v>
      </c>
      <c r="I16" s="68" t="s">
        <v>128</v>
      </c>
    </row>
    <row r="17" spans="1:9" ht="18">
      <c r="A17" s="43" t="s">
        <v>139</v>
      </c>
      <c r="B17" s="25">
        <v>0.066663</v>
      </c>
      <c r="C17" s="25">
        <v>1.797276</v>
      </c>
      <c r="D17" s="26">
        <v>0.3905195</v>
      </c>
      <c r="E17" s="40" t="s">
        <v>141</v>
      </c>
      <c r="F17" s="25">
        <v>0.067979</v>
      </c>
      <c r="G17" s="25">
        <v>1.877222</v>
      </c>
      <c r="H17" s="26">
        <v>0.4169217</v>
      </c>
      <c r="I17" s="68" t="s">
        <v>129</v>
      </c>
    </row>
    <row r="18" spans="1:9" ht="18">
      <c r="A18" s="27" t="s">
        <v>137</v>
      </c>
      <c r="B18" s="25">
        <v>0.15383</v>
      </c>
      <c r="C18" s="25">
        <v>2.79471</v>
      </c>
      <c r="D18" s="26">
        <v>0.5532864</v>
      </c>
      <c r="E18" s="40" t="s">
        <v>140</v>
      </c>
      <c r="F18" s="25">
        <v>0.16459</v>
      </c>
      <c r="G18" s="25">
        <v>2.4148</v>
      </c>
      <c r="H18" s="26">
        <v>0.6364987</v>
      </c>
      <c r="I18" s="68" t="s">
        <v>45</v>
      </c>
    </row>
    <row r="19" spans="1:9" ht="18">
      <c r="A19" s="27" t="s">
        <v>138</v>
      </c>
      <c r="B19" s="25">
        <v>0.052961</v>
      </c>
      <c r="C19" s="25">
        <v>-0.157318</v>
      </c>
      <c r="D19" s="26">
        <v>0.4267339</v>
      </c>
      <c r="E19" s="40" t="s">
        <v>133</v>
      </c>
      <c r="F19" s="25">
        <v>0.07517</v>
      </c>
      <c r="G19" s="25">
        <v>-1.51191</v>
      </c>
      <c r="H19" s="26">
        <v>0.3583731</v>
      </c>
      <c r="I19" s="68" t="s">
        <v>48</v>
      </c>
    </row>
    <row r="20" spans="2:9" ht="18">
      <c r="B20" s="25">
        <v>0.15219</v>
      </c>
      <c r="C20" s="25">
        <v>-0.08826</v>
      </c>
      <c r="D20" s="26">
        <v>0.5580921</v>
      </c>
      <c r="E20" s="40"/>
      <c r="F20" s="25">
        <v>0.15455</v>
      </c>
      <c r="G20" s="25">
        <v>-0.19705</v>
      </c>
      <c r="H20" s="26">
        <v>0.6740157</v>
      </c>
      <c r="I20" s="68" t="s">
        <v>130</v>
      </c>
    </row>
    <row r="21" spans="2:9" ht="18">
      <c r="B21" s="25">
        <v>0.10786</v>
      </c>
      <c r="C21" s="25">
        <v>-0.02852</v>
      </c>
      <c r="D21" s="26">
        <v>0.6946889</v>
      </c>
      <c r="E21" s="40"/>
      <c r="F21" s="25">
        <v>0.114122</v>
      </c>
      <c r="G21" s="25">
        <v>-0.424932</v>
      </c>
      <c r="H21" s="26">
        <v>0.7281897</v>
      </c>
      <c r="I21" s="68" t="s">
        <v>131</v>
      </c>
    </row>
    <row r="22" spans="2:9" ht="18">
      <c r="B22" s="25">
        <v>0.26886</v>
      </c>
      <c r="C22" s="25">
        <v>-2.51559</v>
      </c>
      <c r="D22" s="26">
        <v>0.729988</v>
      </c>
      <c r="E22" s="40"/>
      <c r="F22" s="25">
        <v>0.22962</v>
      </c>
      <c r="G22" s="25">
        <v>-0.59554</v>
      </c>
      <c r="H22" s="26">
        <v>0.6837661</v>
      </c>
      <c r="I22" s="68" t="s">
        <v>45</v>
      </c>
    </row>
    <row r="23" spans="1:9" ht="18">
      <c r="A23" s="33"/>
      <c r="B23" s="41">
        <v>0.09458</v>
      </c>
      <c r="C23" s="41">
        <v>-2.18796</v>
      </c>
      <c r="D23" s="42">
        <v>0.4707664</v>
      </c>
      <c r="E23" s="36"/>
      <c r="F23" s="41">
        <v>0.08576</v>
      </c>
      <c r="G23" s="41">
        <v>-1.98367</v>
      </c>
      <c r="H23" s="42">
        <v>0.4179937</v>
      </c>
      <c r="I23" s="67" t="s">
        <v>46</v>
      </c>
    </row>
    <row r="24" spans="1:9" ht="18">
      <c r="A24" s="38" t="s">
        <v>50</v>
      </c>
      <c r="B24" s="25">
        <v>0.09584</v>
      </c>
      <c r="C24" s="25">
        <v>1.1932</v>
      </c>
      <c r="D24" s="26">
        <v>0.5246417</v>
      </c>
      <c r="E24" s="39" t="s">
        <v>50</v>
      </c>
      <c r="F24" s="25">
        <v>0.1399</v>
      </c>
      <c r="G24" s="25">
        <v>-1.1655</v>
      </c>
      <c r="H24" s="26">
        <v>0.5005281</v>
      </c>
      <c r="I24" s="68" t="s">
        <v>51</v>
      </c>
    </row>
    <row r="25" spans="1:9" ht="18">
      <c r="A25" s="43" t="s">
        <v>116</v>
      </c>
      <c r="B25" s="25">
        <v>0.078776</v>
      </c>
      <c r="C25" s="25">
        <v>1.265345</v>
      </c>
      <c r="D25" s="26">
        <v>0.6443203</v>
      </c>
      <c r="E25" s="40" t="s">
        <v>121</v>
      </c>
      <c r="F25" s="25">
        <v>0.07574</v>
      </c>
      <c r="G25" s="25">
        <v>1.54357</v>
      </c>
      <c r="H25" s="26">
        <v>0.5175815</v>
      </c>
      <c r="I25" s="68" t="s">
        <v>52</v>
      </c>
    </row>
    <row r="26" spans="1:9" ht="18">
      <c r="A26" s="27" t="s">
        <v>114</v>
      </c>
      <c r="B26" s="25">
        <v>0.18941</v>
      </c>
      <c r="C26" s="25">
        <v>1.14258</v>
      </c>
      <c r="D26" s="26">
        <v>0.8014495</v>
      </c>
      <c r="E26" s="40" t="s">
        <v>119</v>
      </c>
      <c r="F26" s="25">
        <v>0.14278</v>
      </c>
      <c r="G26" s="25">
        <v>4.08205</v>
      </c>
      <c r="H26" s="26">
        <v>0.638085</v>
      </c>
      <c r="I26" s="68" t="s">
        <v>45</v>
      </c>
    </row>
    <row r="27" spans="1:9" ht="18">
      <c r="A27" s="27" t="s">
        <v>115</v>
      </c>
      <c r="B27" s="25">
        <v>0.053043</v>
      </c>
      <c r="C27" s="25">
        <v>0.209292</v>
      </c>
      <c r="D27" s="26">
        <v>0.5391372</v>
      </c>
      <c r="E27" s="40" t="s">
        <v>120</v>
      </c>
      <c r="F27" s="25">
        <v>0.064904</v>
      </c>
      <c r="G27" s="25">
        <v>-0.484618</v>
      </c>
      <c r="H27" s="26">
        <v>0.512328</v>
      </c>
      <c r="I27" s="68" t="s">
        <v>48</v>
      </c>
    </row>
    <row r="28" spans="2:9" ht="18">
      <c r="B28" s="25">
        <v>0.16376</v>
      </c>
      <c r="C28" s="25">
        <v>-1.75721</v>
      </c>
      <c r="D28" s="26">
        <v>0.6626089</v>
      </c>
      <c r="E28" s="40"/>
      <c r="F28" s="25">
        <v>0.17527</v>
      </c>
      <c r="G28" s="25">
        <v>-2.56998</v>
      </c>
      <c r="H28" s="26">
        <v>0.6336912</v>
      </c>
      <c r="I28" s="68" t="s">
        <v>117</v>
      </c>
    </row>
    <row r="29" spans="2:9" ht="18">
      <c r="B29" s="25">
        <v>0.117071</v>
      </c>
      <c r="C29" s="25">
        <v>-0.510858</v>
      </c>
      <c r="D29" s="26">
        <v>0.843775</v>
      </c>
      <c r="E29" s="40"/>
      <c r="F29" s="25">
        <v>0.106979</v>
      </c>
      <c r="G29" s="25">
        <v>0.010142</v>
      </c>
      <c r="H29" s="26">
        <v>0.7844536</v>
      </c>
      <c r="I29" s="68" t="s">
        <v>118</v>
      </c>
    </row>
    <row r="30" spans="2:9" ht="18">
      <c r="B30" s="25">
        <v>0.24065</v>
      </c>
      <c r="C30" s="25">
        <v>-1.0351</v>
      </c>
      <c r="D30" s="26">
        <v>0.8352861</v>
      </c>
      <c r="E30" s="40"/>
      <c r="F30" s="25">
        <v>0.243</v>
      </c>
      <c r="G30" s="25">
        <v>-1.46031</v>
      </c>
      <c r="H30" s="26">
        <v>0.7725059</v>
      </c>
      <c r="I30" s="68" t="s">
        <v>45</v>
      </c>
    </row>
    <row r="31" spans="1:9" ht="18">
      <c r="A31" s="33"/>
      <c r="B31" s="41">
        <v>0.061435</v>
      </c>
      <c r="C31" s="41">
        <v>-0.507246</v>
      </c>
      <c r="D31" s="42">
        <v>0.6175379</v>
      </c>
      <c r="E31" s="36"/>
      <c r="F31" s="41">
        <v>0.051403</v>
      </c>
      <c r="G31" s="41">
        <v>0.044609</v>
      </c>
      <c r="H31" s="42">
        <v>0.3721182</v>
      </c>
      <c r="I31" s="67" t="s">
        <v>46</v>
      </c>
    </row>
    <row r="32" spans="1:9" ht="18">
      <c r="A32" s="44" t="s">
        <v>53</v>
      </c>
      <c r="B32" s="25">
        <v>0.11854</v>
      </c>
      <c r="C32" s="25">
        <v>-0.53353</v>
      </c>
      <c r="D32" s="26">
        <v>0.4287772</v>
      </c>
      <c r="E32" s="39" t="s">
        <v>53</v>
      </c>
      <c r="F32" s="25">
        <v>0.116156</v>
      </c>
      <c r="G32" s="25">
        <v>-0.008868</v>
      </c>
      <c r="H32" s="26">
        <v>0.5791745</v>
      </c>
      <c r="I32" s="68" t="s">
        <v>128</v>
      </c>
    </row>
    <row r="33" spans="1:9" ht="18">
      <c r="A33" s="27" t="s">
        <v>134</v>
      </c>
      <c r="B33" s="25">
        <v>0.064064</v>
      </c>
      <c r="C33" s="25">
        <v>2.384394</v>
      </c>
      <c r="D33" s="26">
        <v>0.3756647</v>
      </c>
      <c r="E33" s="40" t="s">
        <v>116</v>
      </c>
      <c r="F33" s="25">
        <v>0.062214</v>
      </c>
      <c r="G33" s="25">
        <v>2.779014</v>
      </c>
      <c r="H33" s="26">
        <v>0.4013675</v>
      </c>
      <c r="I33" s="68" t="s">
        <v>129</v>
      </c>
    </row>
    <row r="34" spans="1:9" ht="18">
      <c r="A34" s="27" t="s">
        <v>132</v>
      </c>
      <c r="B34" s="25">
        <v>0.14945</v>
      </c>
      <c r="C34" s="25">
        <v>3.67213</v>
      </c>
      <c r="D34" s="26">
        <v>0.6131373</v>
      </c>
      <c r="E34" s="40" t="s">
        <v>135</v>
      </c>
      <c r="F34" s="25">
        <v>0.15396</v>
      </c>
      <c r="G34" s="25">
        <v>3.66501</v>
      </c>
      <c r="H34" s="26">
        <v>0.7332011</v>
      </c>
      <c r="I34" s="68" t="s">
        <v>45</v>
      </c>
    </row>
    <row r="35" spans="1:9" ht="18">
      <c r="A35" s="27" t="s">
        <v>133</v>
      </c>
      <c r="B35" s="25">
        <v>0.055538</v>
      </c>
      <c r="C35" s="25">
        <v>-0.397411</v>
      </c>
      <c r="D35" s="26">
        <v>0.4521185</v>
      </c>
      <c r="E35" s="40" t="s">
        <v>136</v>
      </c>
      <c r="F35" s="25">
        <v>0.063392</v>
      </c>
      <c r="G35" s="25">
        <v>-0.988608</v>
      </c>
      <c r="H35" s="26">
        <v>0.6164102</v>
      </c>
      <c r="I35" s="68" t="s">
        <v>48</v>
      </c>
    </row>
    <row r="36" spans="2:9" ht="18">
      <c r="B36" s="25">
        <v>0.13502</v>
      </c>
      <c r="C36" s="25">
        <v>0.82371</v>
      </c>
      <c r="D36" s="26">
        <v>0.6693624</v>
      </c>
      <c r="E36" s="40"/>
      <c r="F36" s="25">
        <v>0.13322</v>
      </c>
      <c r="G36" s="25">
        <v>1.05225</v>
      </c>
      <c r="H36" s="26">
        <v>0.7347467</v>
      </c>
      <c r="I36" s="68" t="s">
        <v>130</v>
      </c>
    </row>
    <row r="37" spans="2:9" ht="18">
      <c r="B37" s="25">
        <v>0.12935</v>
      </c>
      <c r="C37" s="25">
        <v>-1.30576</v>
      </c>
      <c r="D37" s="26">
        <v>0.7581111</v>
      </c>
      <c r="E37" s="40"/>
      <c r="F37" s="25">
        <v>0.116312</v>
      </c>
      <c r="G37" s="25">
        <v>-0.616023</v>
      </c>
      <c r="H37" s="26">
        <v>0.8174022</v>
      </c>
      <c r="I37" s="68" t="s">
        <v>131</v>
      </c>
    </row>
    <row r="38" spans="2:9" ht="18">
      <c r="B38" s="25">
        <v>0.27248</v>
      </c>
      <c r="C38" s="25">
        <v>-3.1591</v>
      </c>
      <c r="D38" s="26">
        <v>0.7368817</v>
      </c>
      <c r="E38" s="40"/>
      <c r="F38" s="25">
        <v>0.28959</v>
      </c>
      <c r="G38" s="25">
        <v>-4.84646</v>
      </c>
      <c r="H38" s="26">
        <v>0.8733411</v>
      </c>
      <c r="I38" s="68" t="s">
        <v>45</v>
      </c>
    </row>
    <row r="39" spans="1:9" ht="18">
      <c r="A39" s="33"/>
      <c r="B39" s="41">
        <v>0.075558</v>
      </c>
      <c r="C39" s="41">
        <v>-1.484437</v>
      </c>
      <c r="D39" s="42">
        <v>0.4483125</v>
      </c>
      <c r="E39" s="36"/>
      <c r="F39" s="41">
        <v>0.065158</v>
      </c>
      <c r="G39" s="41">
        <v>-1.036325</v>
      </c>
      <c r="H39" s="42">
        <v>0.6071405</v>
      </c>
      <c r="I39" s="67" t="s">
        <v>46</v>
      </c>
    </row>
    <row r="40" ht="18">
      <c r="A40" s="24" t="s">
        <v>54</v>
      </c>
    </row>
    <row r="41" ht="18">
      <c r="A41" s="24" t="s">
        <v>55</v>
      </c>
    </row>
    <row r="43" ht="18">
      <c r="A43" s="24" t="s">
        <v>56</v>
      </c>
    </row>
    <row r="44" spans="1:9" ht="18">
      <c r="A44" s="29"/>
      <c r="B44" s="45"/>
      <c r="C44" s="30" t="s">
        <v>38</v>
      </c>
      <c r="D44" s="31"/>
      <c r="E44" s="32"/>
      <c r="F44" s="45"/>
      <c r="G44" s="30" t="s">
        <v>39</v>
      </c>
      <c r="H44" s="31"/>
      <c r="I44" s="66"/>
    </row>
    <row r="45" spans="1:9" ht="18">
      <c r="A45" s="33"/>
      <c r="B45" s="34" t="s">
        <v>40</v>
      </c>
      <c r="C45" s="34" t="s">
        <v>41</v>
      </c>
      <c r="D45" s="35" t="s">
        <v>42</v>
      </c>
      <c r="E45" s="36"/>
      <c r="F45" s="34" t="s">
        <v>40</v>
      </c>
      <c r="G45" s="34" t="s">
        <v>41</v>
      </c>
      <c r="H45" s="35" t="s">
        <v>42</v>
      </c>
      <c r="I45" s="37" t="s">
        <v>43</v>
      </c>
    </row>
    <row r="46" spans="1:9" ht="18">
      <c r="A46" s="38" t="s">
        <v>57</v>
      </c>
      <c r="B46" s="25">
        <v>0.060734</v>
      </c>
      <c r="C46" s="25">
        <v>-0.515429</v>
      </c>
      <c r="D46" s="26">
        <v>0.398129</v>
      </c>
      <c r="E46" s="39" t="s">
        <v>57</v>
      </c>
      <c r="F46" s="25">
        <v>0.063631</v>
      </c>
      <c r="G46" s="25">
        <v>-0.708755</v>
      </c>
      <c r="H46" s="26">
        <v>0.550215</v>
      </c>
      <c r="I46" s="68" t="s">
        <v>142</v>
      </c>
    </row>
    <row r="47" spans="1:9" ht="18">
      <c r="A47" s="27" t="s">
        <v>124</v>
      </c>
      <c r="B47" s="25">
        <v>0.05958</v>
      </c>
      <c r="C47" s="25">
        <v>9.92038</v>
      </c>
      <c r="D47" s="26">
        <v>0.2494832</v>
      </c>
      <c r="E47" s="40" t="s">
        <v>157</v>
      </c>
      <c r="F47" s="25">
        <v>0.112771</v>
      </c>
      <c r="G47" s="25">
        <v>4.313446</v>
      </c>
      <c r="H47" s="26">
        <v>0.6901085</v>
      </c>
      <c r="I47" s="68" t="s">
        <v>151</v>
      </c>
    </row>
    <row r="48" spans="1:9" ht="18">
      <c r="A48" s="27" t="s">
        <v>153</v>
      </c>
      <c r="B48" s="25">
        <v>0.025607</v>
      </c>
      <c r="C48" s="25">
        <v>0.214475</v>
      </c>
      <c r="D48" s="26">
        <v>0.3721377</v>
      </c>
      <c r="E48" s="40" t="s">
        <v>155</v>
      </c>
      <c r="F48" s="25">
        <v>0.016691</v>
      </c>
      <c r="G48" s="25">
        <v>1.341903</v>
      </c>
      <c r="H48" s="26">
        <v>0.2662723</v>
      </c>
      <c r="I48" s="68" t="s">
        <v>48</v>
      </c>
    </row>
    <row r="49" spans="1:9" ht="18">
      <c r="A49" s="27" t="s">
        <v>154</v>
      </c>
      <c r="B49" s="25">
        <v>0.045237</v>
      </c>
      <c r="C49" s="25">
        <v>2.489023</v>
      </c>
      <c r="D49" s="26">
        <v>0.4054947</v>
      </c>
      <c r="E49" s="40" t="s">
        <v>156</v>
      </c>
      <c r="F49" s="25">
        <v>0.063536</v>
      </c>
      <c r="G49" s="25">
        <v>0.578198</v>
      </c>
      <c r="H49" s="26">
        <v>0.6729249</v>
      </c>
      <c r="I49" s="68" t="s">
        <v>150</v>
      </c>
    </row>
    <row r="50" spans="2:9" ht="18">
      <c r="B50" s="25">
        <v>0.114429</v>
      </c>
      <c r="C50" s="25">
        <v>4.661874</v>
      </c>
      <c r="D50" s="26">
        <v>0.6751932</v>
      </c>
      <c r="E50" s="40"/>
      <c r="F50" s="25">
        <v>0.14827</v>
      </c>
      <c r="G50" s="25">
        <v>0.96191</v>
      </c>
      <c r="H50" s="26">
        <v>0.8033846</v>
      </c>
      <c r="I50" s="68" t="s">
        <v>152</v>
      </c>
    </row>
    <row r="51" spans="2:9" ht="18">
      <c r="B51" s="25">
        <v>0.019054</v>
      </c>
      <c r="C51" s="25">
        <v>1.049425</v>
      </c>
      <c r="D51" s="26">
        <v>0.2033541</v>
      </c>
      <c r="E51" s="40"/>
      <c r="F51" s="25">
        <v>0.017893</v>
      </c>
      <c r="G51" s="25">
        <v>1.29532</v>
      </c>
      <c r="H51" s="26">
        <v>0.252853</v>
      </c>
      <c r="I51" s="68" t="s">
        <v>48</v>
      </c>
    </row>
    <row r="52" spans="2:9" ht="18">
      <c r="B52" s="25">
        <v>0.064854</v>
      </c>
      <c r="C52" s="25">
        <v>0.446118</v>
      </c>
      <c r="D52" s="26">
        <v>0.5462184</v>
      </c>
      <c r="E52" s="40"/>
      <c r="F52" s="25">
        <v>0.075635</v>
      </c>
      <c r="G52" s="25">
        <v>-0.753429</v>
      </c>
      <c r="H52" s="26">
        <v>0.7667331</v>
      </c>
      <c r="I52" s="68" t="s">
        <v>150</v>
      </c>
    </row>
    <row r="53" spans="2:9" ht="18">
      <c r="B53" s="25">
        <v>0.17866</v>
      </c>
      <c r="C53" s="25">
        <v>-2.059</v>
      </c>
      <c r="D53" s="26">
        <v>0.7714467</v>
      </c>
      <c r="E53" s="40"/>
      <c r="F53" s="25">
        <v>0.179417</v>
      </c>
      <c r="G53" s="25">
        <v>-2.483804</v>
      </c>
      <c r="H53" s="26">
        <v>0.8667282</v>
      </c>
      <c r="I53" s="68" t="s">
        <v>152</v>
      </c>
    </row>
    <row r="54" spans="2:9" ht="18">
      <c r="B54" s="25">
        <v>0.055317</v>
      </c>
      <c r="C54" s="25">
        <v>-2.889985</v>
      </c>
      <c r="D54" s="26">
        <v>0.6942531</v>
      </c>
      <c r="E54" s="40"/>
      <c r="F54" s="25">
        <v>0.028671</v>
      </c>
      <c r="G54" s="25">
        <v>0.077438</v>
      </c>
      <c r="H54" s="26">
        <v>0.443074</v>
      </c>
      <c r="I54" s="68" t="s">
        <v>48</v>
      </c>
    </row>
    <row r="55" spans="2:9" ht="18">
      <c r="B55" s="25">
        <v>0.092807</v>
      </c>
      <c r="C55" s="25">
        <v>-2.584976</v>
      </c>
      <c r="D55" s="26">
        <v>0.7294528</v>
      </c>
      <c r="E55" s="40"/>
      <c r="F55" s="25">
        <v>0.078434</v>
      </c>
      <c r="G55" s="25">
        <v>-0.995881</v>
      </c>
      <c r="H55" s="26">
        <v>0.7663326</v>
      </c>
      <c r="I55" s="68" t="s">
        <v>150</v>
      </c>
    </row>
    <row r="56" spans="2:9" ht="18">
      <c r="B56" s="25">
        <v>0.25418</v>
      </c>
      <c r="C56" s="25">
        <v>-10.21818</v>
      </c>
      <c r="D56" s="26">
        <v>0.7885899</v>
      </c>
      <c r="E56" s="40"/>
      <c r="F56" s="25">
        <v>0.19377</v>
      </c>
      <c r="G56" s="25">
        <v>-4.04551</v>
      </c>
      <c r="H56" s="26">
        <v>0.7641018</v>
      </c>
      <c r="I56" s="68" t="s">
        <v>152</v>
      </c>
    </row>
    <row r="57" spans="1:9" ht="18">
      <c r="A57" s="33"/>
      <c r="B57" s="41">
        <v>0.029534</v>
      </c>
      <c r="C57" s="41">
        <v>-0.513724</v>
      </c>
      <c r="D57" s="42">
        <v>0.4231495</v>
      </c>
      <c r="E57" s="36"/>
      <c r="F57" s="41">
        <v>0.021281</v>
      </c>
      <c r="G57" s="41">
        <v>0.41917</v>
      </c>
      <c r="H57" s="42">
        <v>0.3487539</v>
      </c>
      <c r="I57" s="67" t="s">
        <v>46</v>
      </c>
    </row>
    <row r="58" spans="1:10" ht="18">
      <c r="A58" s="44" t="s">
        <v>58</v>
      </c>
      <c r="B58" s="25">
        <v>0.057776</v>
      </c>
      <c r="C58" s="25">
        <v>-0.583115</v>
      </c>
      <c r="D58" s="26">
        <v>0.4251729</v>
      </c>
      <c r="E58" s="39" t="s">
        <v>58</v>
      </c>
      <c r="F58" s="25">
        <v>0.037697</v>
      </c>
      <c r="G58" s="25">
        <v>2.32534</v>
      </c>
      <c r="H58" s="26">
        <v>0.2625457</v>
      </c>
      <c r="I58" s="68" t="s">
        <v>128</v>
      </c>
      <c r="J58" s="28" t="s">
        <v>172</v>
      </c>
    </row>
    <row r="59" spans="1:9" ht="18">
      <c r="A59" s="27" t="s">
        <v>168</v>
      </c>
      <c r="B59" s="25">
        <v>0.09934</v>
      </c>
      <c r="C59" s="25">
        <v>5.49626</v>
      </c>
      <c r="D59" s="26">
        <v>0.432218</v>
      </c>
      <c r="E59" s="40" t="s">
        <v>171</v>
      </c>
      <c r="F59" s="25">
        <v>0.092829</v>
      </c>
      <c r="G59" s="25">
        <v>6.896183</v>
      </c>
      <c r="H59" s="26">
        <v>0.5729484</v>
      </c>
      <c r="I59" s="68" t="s">
        <v>151</v>
      </c>
    </row>
    <row r="60" spans="1:9" ht="18">
      <c r="A60" s="27" t="s">
        <v>166</v>
      </c>
      <c r="B60" s="25">
        <v>0.020315</v>
      </c>
      <c r="C60" s="25">
        <v>0.396346</v>
      </c>
      <c r="D60" s="26">
        <v>0.2927971</v>
      </c>
      <c r="E60" s="40" t="s">
        <v>169</v>
      </c>
      <c r="F60" s="25">
        <v>0.023549</v>
      </c>
      <c r="G60" s="25">
        <v>0.079655</v>
      </c>
      <c r="H60" s="26">
        <v>0.4203479</v>
      </c>
      <c r="I60" s="68" t="s">
        <v>48</v>
      </c>
    </row>
    <row r="61" spans="1:9" ht="18">
      <c r="A61" s="27" t="s">
        <v>167</v>
      </c>
      <c r="B61" s="25">
        <v>0.055475</v>
      </c>
      <c r="C61" s="25">
        <v>2.051394</v>
      </c>
      <c r="D61" s="26">
        <v>0.4527448</v>
      </c>
      <c r="E61" s="40" t="s">
        <v>170</v>
      </c>
      <c r="F61" s="25">
        <v>0.041844</v>
      </c>
      <c r="G61" s="25">
        <v>4.141921</v>
      </c>
      <c r="H61" s="26">
        <v>0.4903345</v>
      </c>
      <c r="I61" s="68" t="s">
        <v>117</v>
      </c>
    </row>
    <row r="62" spans="2:9" ht="18">
      <c r="B62" s="25">
        <v>0.10802</v>
      </c>
      <c r="C62" s="25">
        <v>5.64117</v>
      </c>
      <c r="D62" s="26">
        <v>0.59612</v>
      </c>
      <c r="E62" s="40"/>
      <c r="F62" s="25">
        <v>0.145349</v>
      </c>
      <c r="G62" s="25">
        <v>1.322374</v>
      </c>
      <c r="H62" s="26">
        <v>0.7743332</v>
      </c>
      <c r="I62" s="68" t="s">
        <v>151</v>
      </c>
    </row>
    <row r="63" spans="2:9" ht="18">
      <c r="B63" s="25">
        <v>0.028383</v>
      </c>
      <c r="C63" s="25">
        <v>-0.458393</v>
      </c>
      <c r="D63" s="26">
        <v>0.4605164</v>
      </c>
      <c r="E63" s="40"/>
      <c r="F63" s="25">
        <v>0.01925</v>
      </c>
      <c r="G63" s="25">
        <v>0.772313</v>
      </c>
      <c r="H63" s="26">
        <v>0.2457896</v>
      </c>
      <c r="I63" s="68" t="s">
        <v>48</v>
      </c>
    </row>
    <row r="64" spans="2:9" ht="18">
      <c r="B64" s="25">
        <v>0.072936</v>
      </c>
      <c r="C64" s="25">
        <v>0.209461</v>
      </c>
      <c r="D64" s="26">
        <v>0.5683653</v>
      </c>
      <c r="E64" s="40"/>
      <c r="F64" s="25">
        <v>0.064957</v>
      </c>
      <c r="G64" s="25">
        <v>1.24288</v>
      </c>
      <c r="H64" s="26">
        <v>0.7095344</v>
      </c>
      <c r="I64" s="68" t="s">
        <v>117</v>
      </c>
    </row>
    <row r="65" spans="2:9" ht="18">
      <c r="B65" s="25">
        <v>0.161555</v>
      </c>
      <c r="C65" s="25">
        <v>-0.199383</v>
      </c>
      <c r="D65" s="26">
        <v>0.7666087</v>
      </c>
      <c r="E65" s="40"/>
      <c r="F65" s="25">
        <v>0.190831</v>
      </c>
      <c r="G65" s="25">
        <v>-4.259429</v>
      </c>
      <c r="H65" s="26">
        <v>0.8554834</v>
      </c>
      <c r="I65" s="68" t="s">
        <v>151</v>
      </c>
    </row>
    <row r="66" spans="2:9" ht="18">
      <c r="B66" s="25">
        <v>0.02766</v>
      </c>
      <c r="C66" s="25">
        <v>-0.208419</v>
      </c>
      <c r="D66" s="26">
        <v>0.3110938</v>
      </c>
      <c r="E66" s="40"/>
      <c r="F66" s="25">
        <v>0.035217</v>
      </c>
      <c r="G66" s="25">
        <v>-1.219018</v>
      </c>
      <c r="H66" s="26">
        <v>0.5318643</v>
      </c>
      <c r="I66" s="68" t="s">
        <v>48</v>
      </c>
    </row>
    <row r="67" spans="2:9" ht="18">
      <c r="B67" s="25">
        <v>0.093529</v>
      </c>
      <c r="C67" s="25">
        <v>-2.205686</v>
      </c>
      <c r="D67" s="26">
        <v>0.6011512</v>
      </c>
      <c r="E67" s="40"/>
      <c r="F67" s="25">
        <v>0.0829</v>
      </c>
      <c r="G67" s="25">
        <v>-1.00205</v>
      </c>
      <c r="H67" s="26">
        <v>0.7098036</v>
      </c>
      <c r="I67" s="68" t="s">
        <v>117</v>
      </c>
    </row>
    <row r="68" spans="2:9" ht="18">
      <c r="B68" s="25">
        <v>0.23187</v>
      </c>
      <c r="C68" s="25">
        <v>-8.10785</v>
      </c>
      <c r="D68" s="26">
        <v>0.6796248</v>
      </c>
      <c r="E68" s="40"/>
      <c r="F68" s="25">
        <v>0.2297</v>
      </c>
      <c r="G68" s="25">
        <v>-8.94983</v>
      </c>
      <c r="H68" s="26">
        <v>0.8230766</v>
      </c>
      <c r="I68" s="68" t="s">
        <v>151</v>
      </c>
    </row>
    <row r="69" spans="1:9" ht="18">
      <c r="A69" s="33"/>
      <c r="B69" s="41">
        <v>0.043137</v>
      </c>
      <c r="C69" s="41">
        <v>-2.031784</v>
      </c>
      <c r="D69" s="42">
        <v>0.4424865</v>
      </c>
      <c r="E69" s="36"/>
      <c r="F69" s="41">
        <v>0.03587</v>
      </c>
      <c r="G69" s="41">
        <v>-1.35034</v>
      </c>
      <c r="H69" s="42">
        <v>0.4229105</v>
      </c>
      <c r="I69" s="67" t="s">
        <v>46</v>
      </c>
    </row>
    <row r="70" spans="1:9" ht="18">
      <c r="A70" s="44" t="s">
        <v>59</v>
      </c>
      <c r="B70" s="25">
        <v>0.047629</v>
      </c>
      <c r="C70" s="25">
        <v>1.013348</v>
      </c>
      <c r="D70" s="26">
        <v>0.4123032</v>
      </c>
      <c r="E70" s="39" t="s">
        <v>59</v>
      </c>
      <c r="F70" s="25">
        <v>0.035103</v>
      </c>
      <c r="G70" s="25">
        <v>3.144557</v>
      </c>
      <c r="H70" s="26">
        <v>0.1433531</v>
      </c>
      <c r="I70" s="68" t="s">
        <v>128</v>
      </c>
    </row>
    <row r="71" spans="1:9" ht="18">
      <c r="A71" s="27" t="s">
        <v>160</v>
      </c>
      <c r="B71" s="25">
        <v>0.080333</v>
      </c>
      <c r="C71" s="25">
        <v>8.5158</v>
      </c>
      <c r="D71" s="26">
        <v>0.6308818</v>
      </c>
      <c r="E71" s="40" t="s">
        <v>160</v>
      </c>
      <c r="F71" s="25">
        <v>0.09596</v>
      </c>
      <c r="G71" s="25">
        <v>7.08972</v>
      </c>
      <c r="H71" s="26">
        <v>0.5276559</v>
      </c>
      <c r="I71" s="68" t="s">
        <v>151</v>
      </c>
    </row>
    <row r="72" spans="1:9" ht="18">
      <c r="A72" s="27" t="s">
        <v>158</v>
      </c>
      <c r="B72" s="25">
        <v>0.024446</v>
      </c>
      <c r="C72" s="25">
        <v>0.337696</v>
      </c>
      <c r="D72" s="26">
        <v>0.3807771</v>
      </c>
      <c r="E72" s="40" t="s">
        <v>161</v>
      </c>
      <c r="F72" s="25">
        <v>0.026529</v>
      </c>
      <c r="G72" s="25">
        <v>0.140326</v>
      </c>
      <c r="H72" s="26">
        <v>0.3422567</v>
      </c>
      <c r="I72" s="68" t="s">
        <v>48</v>
      </c>
    </row>
    <row r="73" spans="1:9" ht="18">
      <c r="A73" s="27" t="s">
        <v>159</v>
      </c>
      <c r="B73" s="25">
        <v>0.06524</v>
      </c>
      <c r="C73" s="25">
        <v>-0.01041</v>
      </c>
      <c r="D73" s="26">
        <v>0.5838144</v>
      </c>
      <c r="E73" s="40" t="s">
        <v>162</v>
      </c>
      <c r="F73" s="25">
        <v>0.058555</v>
      </c>
      <c r="G73" s="25">
        <v>1.02986</v>
      </c>
      <c r="H73" s="26">
        <v>0.4640485</v>
      </c>
      <c r="I73" s="68" t="s">
        <v>117</v>
      </c>
    </row>
    <row r="74" spans="2:9" ht="18">
      <c r="B74" s="25">
        <v>0.112811</v>
      </c>
      <c r="C74" s="25">
        <v>5.669258</v>
      </c>
      <c r="D74" s="26">
        <v>0.6725154</v>
      </c>
      <c r="E74" s="40"/>
      <c r="F74" s="25">
        <v>0.145444</v>
      </c>
      <c r="G74" s="25">
        <v>1.657586</v>
      </c>
      <c r="H74" s="26">
        <v>0.7369571</v>
      </c>
      <c r="I74" s="68" t="s">
        <v>151</v>
      </c>
    </row>
    <row r="75" spans="2:9" ht="18">
      <c r="B75" s="25">
        <v>0.029203</v>
      </c>
      <c r="C75" s="25">
        <v>-0.157403</v>
      </c>
      <c r="D75" s="26">
        <v>0.2766319</v>
      </c>
      <c r="E75" s="40"/>
      <c r="F75" s="25">
        <v>0.032448</v>
      </c>
      <c r="G75" s="25">
        <v>-0.55182</v>
      </c>
      <c r="H75" s="26">
        <v>0.554491</v>
      </c>
      <c r="I75" s="68" t="s">
        <v>48</v>
      </c>
    </row>
    <row r="76" spans="2:9" ht="18">
      <c r="B76" s="25">
        <v>0.069957</v>
      </c>
      <c r="C76" s="25">
        <v>-0.370381</v>
      </c>
      <c r="D76" s="26">
        <v>0.5010796</v>
      </c>
      <c r="E76" s="40"/>
      <c r="F76" s="25">
        <v>0.064355</v>
      </c>
      <c r="G76" s="25">
        <v>0.424006</v>
      </c>
      <c r="H76" s="26">
        <v>0.5153664</v>
      </c>
      <c r="I76" s="68" t="s">
        <v>117</v>
      </c>
    </row>
    <row r="77" spans="2:9" ht="18">
      <c r="B77" s="25">
        <v>0.167047</v>
      </c>
      <c r="C77" s="25">
        <v>-0.555056</v>
      </c>
      <c r="D77" s="26">
        <v>0.8045862</v>
      </c>
      <c r="E77" s="40"/>
      <c r="F77" s="25">
        <v>0.187971</v>
      </c>
      <c r="G77" s="25">
        <v>-3.683887</v>
      </c>
      <c r="H77" s="26">
        <v>0.838533</v>
      </c>
      <c r="I77" s="68" t="s">
        <v>151</v>
      </c>
    </row>
    <row r="78" spans="2:9" ht="18">
      <c r="B78" s="25">
        <v>0.046359</v>
      </c>
      <c r="C78" s="25">
        <v>-2.123539</v>
      </c>
      <c r="D78" s="26">
        <v>0.2929971</v>
      </c>
      <c r="E78" s="40"/>
      <c r="F78" s="25">
        <v>0.040505</v>
      </c>
      <c r="G78" s="25">
        <v>-1.500602</v>
      </c>
      <c r="H78" s="26">
        <v>0.4692222</v>
      </c>
      <c r="I78" s="68" t="s">
        <v>48</v>
      </c>
    </row>
    <row r="79" spans="2:9" ht="18">
      <c r="B79" s="25">
        <v>0.09329</v>
      </c>
      <c r="C79" s="25">
        <v>-3.15584</v>
      </c>
      <c r="D79" s="26">
        <v>0.5323369</v>
      </c>
      <c r="E79" s="40"/>
      <c r="F79" s="25">
        <v>0.082636</v>
      </c>
      <c r="G79" s="25">
        <v>-1.903794</v>
      </c>
      <c r="H79" s="26">
        <v>0.6011094</v>
      </c>
      <c r="I79" s="68" t="s">
        <v>117</v>
      </c>
    </row>
    <row r="80" spans="2:9" ht="18">
      <c r="B80" s="25">
        <v>0.2233</v>
      </c>
      <c r="C80" s="25">
        <v>-7.2928</v>
      </c>
      <c r="D80" s="26">
        <v>0.7742073</v>
      </c>
      <c r="E80" s="40"/>
      <c r="F80" s="25">
        <v>0.19853</v>
      </c>
      <c r="G80" s="25">
        <v>-4.95468</v>
      </c>
      <c r="H80" s="26">
        <v>0.6856413</v>
      </c>
      <c r="I80" s="68" t="s">
        <v>151</v>
      </c>
    </row>
    <row r="81" spans="1:9" ht="18">
      <c r="A81" s="33"/>
      <c r="B81" s="41">
        <v>0.040428</v>
      </c>
      <c r="C81" s="41">
        <v>-1.870677</v>
      </c>
      <c r="D81" s="42">
        <v>0.3444718</v>
      </c>
      <c r="E81" s="36"/>
      <c r="F81" s="41">
        <v>0.031966</v>
      </c>
      <c r="G81" s="41">
        <v>-0.891265</v>
      </c>
      <c r="H81" s="42">
        <v>0.431973</v>
      </c>
      <c r="I81" s="67" t="s">
        <v>46</v>
      </c>
    </row>
    <row r="82" spans="1:9" ht="18">
      <c r="A82" s="44" t="s">
        <v>60</v>
      </c>
      <c r="B82" s="25">
        <v>0.04479</v>
      </c>
      <c r="C82" s="25">
        <v>1.032238</v>
      </c>
      <c r="D82" s="26">
        <v>0.2559643</v>
      </c>
      <c r="E82" s="39" t="s">
        <v>60</v>
      </c>
      <c r="F82" s="25">
        <v>0.033839</v>
      </c>
      <c r="G82" s="25">
        <v>3.202577</v>
      </c>
      <c r="H82" s="26">
        <v>0.3011654</v>
      </c>
      <c r="I82" s="68" t="s">
        <v>128</v>
      </c>
    </row>
    <row r="83" spans="1:9" ht="18">
      <c r="A83" s="27" t="s">
        <v>165</v>
      </c>
      <c r="B83" s="25">
        <v>0.090083</v>
      </c>
      <c r="C83" s="25">
        <v>8.190445</v>
      </c>
      <c r="D83" s="26">
        <v>0.5428279</v>
      </c>
      <c r="E83" s="40" t="s">
        <v>157</v>
      </c>
      <c r="F83" s="25">
        <v>0.10185</v>
      </c>
      <c r="G83" s="25">
        <v>7.164</v>
      </c>
      <c r="H83" s="26">
        <v>0.6175941</v>
      </c>
      <c r="I83" s="68" t="s">
        <v>151</v>
      </c>
    </row>
    <row r="84" spans="1:9" ht="18">
      <c r="A84" s="27" t="s">
        <v>163</v>
      </c>
      <c r="B84" s="25">
        <v>0.01641</v>
      </c>
      <c r="C84" s="25">
        <v>0.96943</v>
      </c>
      <c r="D84" s="26">
        <v>0.2902974</v>
      </c>
      <c r="E84" s="40" t="s">
        <v>173</v>
      </c>
      <c r="F84" s="25">
        <v>0.020168</v>
      </c>
      <c r="G84" s="25">
        <v>0.562791</v>
      </c>
      <c r="H84" s="26">
        <v>0.2325011</v>
      </c>
      <c r="I84" s="68" t="s">
        <v>48</v>
      </c>
    </row>
    <row r="85" spans="1:9" ht="18">
      <c r="A85" s="27" t="s">
        <v>164</v>
      </c>
      <c r="B85" s="25">
        <v>0.046814</v>
      </c>
      <c r="C85" s="25">
        <v>3.178795</v>
      </c>
      <c r="D85" s="26">
        <v>0.4614858</v>
      </c>
      <c r="E85" s="40" t="s">
        <v>174</v>
      </c>
      <c r="F85" s="25">
        <v>0.047971</v>
      </c>
      <c r="G85" s="25">
        <v>3.432635</v>
      </c>
      <c r="H85" s="26">
        <v>0.6133902</v>
      </c>
      <c r="I85" s="68" t="s">
        <v>117</v>
      </c>
    </row>
    <row r="86" spans="2:9" ht="18">
      <c r="B86" s="25">
        <v>0.120985</v>
      </c>
      <c r="C86" s="25">
        <v>5.104193</v>
      </c>
      <c r="D86" s="26">
        <v>0.6865995</v>
      </c>
      <c r="E86" s="40"/>
      <c r="F86" s="25">
        <v>0.133863</v>
      </c>
      <c r="G86" s="25">
        <v>3.588549</v>
      </c>
      <c r="H86" s="26">
        <v>0.8379237</v>
      </c>
      <c r="I86" s="68" t="s">
        <v>151</v>
      </c>
    </row>
    <row r="87" spans="2:9" ht="18">
      <c r="B87" s="25">
        <v>0.023286</v>
      </c>
      <c r="C87" s="25">
        <v>0.175454</v>
      </c>
      <c r="D87" s="26">
        <v>0.423455</v>
      </c>
      <c r="E87" s="40"/>
      <c r="F87" s="25">
        <v>0.028732</v>
      </c>
      <c r="G87" s="25">
        <v>-0.579638</v>
      </c>
      <c r="H87" s="26">
        <v>0.6420209</v>
      </c>
      <c r="I87" s="68" t="s">
        <v>48</v>
      </c>
    </row>
    <row r="88" spans="2:9" ht="18">
      <c r="B88" s="25">
        <v>0.064853</v>
      </c>
      <c r="C88" s="25">
        <v>0.918388</v>
      </c>
      <c r="D88" s="26">
        <v>0.6002363</v>
      </c>
      <c r="E88" s="40"/>
      <c r="F88" s="25">
        <v>0.0717</v>
      </c>
      <c r="G88" s="25">
        <v>0.09535</v>
      </c>
      <c r="H88" s="26">
        <v>0.7365605</v>
      </c>
      <c r="I88" s="68" t="s">
        <v>117</v>
      </c>
    </row>
    <row r="89" spans="2:9" ht="18">
      <c r="B89" s="25">
        <v>0.189947</v>
      </c>
      <c r="C89" s="25">
        <v>-3.894076</v>
      </c>
      <c r="D89" s="26">
        <v>0.8122392</v>
      </c>
      <c r="E89" s="40"/>
      <c r="F89" s="25">
        <v>0.183548</v>
      </c>
      <c r="G89" s="25">
        <v>-3.521184</v>
      </c>
      <c r="H89" s="26">
        <v>0.9243693</v>
      </c>
      <c r="I89" s="68" t="s">
        <v>151</v>
      </c>
    </row>
    <row r="90" spans="2:9" ht="18">
      <c r="B90" s="25">
        <v>0.03206</v>
      </c>
      <c r="C90" s="25">
        <v>-0.92249</v>
      </c>
      <c r="D90" s="26">
        <v>0.5261835</v>
      </c>
      <c r="E90" s="40"/>
      <c r="F90" s="25">
        <v>0.034107</v>
      </c>
      <c r="G90" s="25">
        <v>-1.333582</v>
      </c>
      <c r="H90" s="26">
        <v>0.6315704</v>
      </c>
      <c r="I90" s="68" t="s">
        <v>48</v>
      </c>
    </row>
    <row r="91" spans="2:9" ht="18">
      <c r="B91" s="25">
        <v>0.086897</v>
      </c>
      <c r="C91" s="25">
        <v>-1.899209</v>
      </c>
      <c r="D91" s="26">
        <v>0.6836569</v>
      </c>
      <c r="E91" s="40"/>
      <c r="F91" s="25">
        <v>0.078176</v>
      </c>
      <c r="G91" s="25">
        <v>-0.779607</v>
      </c>
      <c r="H91" s="26">
        <v>0.7500985</v>
      </c>
      <c r="I91" s="68" t="s">
        <v>117</v>
      </c>
    </row>
    <row r="92" spans="2:9" ht="18">
      <c r="B92" s="25">
        <v>0.2404</v>
      </c>
      <c r="C92" s="25">
        <v>-10.4186</v>
      </c>
      <c r="D92" s="26">
        <v>0.782091</v>
      </c>
      <c r="E92" s="40"/>
      <c r="F92" s="25">
        <v>0.22304</v>
      </c>
      <c r="G92" s="25">
        <v>-9.16093</v>
      </c>
      <c r="H92" s="26">
        <v>0.8526036</v>
      </c>
      <c r="I92" s="68" t="s">
        <v>151</v>
      </c>
    </row>
    <row r="93" spans="1:9" ht="18">
      <c r="A93" s="33"/>
      <c r="B93" s="41">
        <v>0.043474</v>
      </c>
      <c r="C93" s="41">
        <v>-2.434564</v>
      </c>
      <c r="D93" s="42">
        <v>0.6075892</v>
      </c>
      <c r="E93" s="36"/>
      <c r="F93" s="41">
        <v>0.04301</v>
      </c>
      <c r="G93" s="41">
        <v>-2.67097</v>
      </c>
      <c r="H93" s="42">
        <v>0.6851674</v>
      </c>
      <c r="I93" s="67" t="s">
        <v>46</v>
      </c>
    </row>
    <row r="94" spans="1:9" ht="18">
      <c r="A94" s="44" t="s">
        <v>61</v>
      </c>
      <c r="B94" s="25">
        <v>0.050421</v>
      </c>
      <c r="C94" s="25">
        <v>0.05936</v>
      </c>
      <c r="D94" s="26">
        <v>0.391214</v>
      </c>
      <c r="E94" s="39" t="s">
        <v>61</v>
      </c>
      <c r="F94" s="25">
        <v>0.043493</v>
      </c>
      <c r="G94" s="25">
        <v>1.270953</v>
      </c>
      <c r="H94" s="26">
        <v>0.3379574</v>
      </c>
      <c r="I94" s="68" t="s">
        <v>128</v>
      </c>
    </row>
    <row r="95" spans="1:9" ht="18">
      <c r="A95" s="27" t="s">
        <v>177</v>
      </c>
      <c r="B95" s="25">
        <v>0.06722</v>
      </c>
      <c r="C95" s="25">
        <v>8.94141</v>
      </c>
      <c r="D95" s="26">
        <v>0.3262084</v>
      </c>
      <c r="E95" s="40" t="s">
        <v>62</v>
      </c>
      <c r="F95" s="25">
        <v>0.07448</v>
      </c>
      <c r="G95" s="25">
        <v>8.86875</v>
      </c>
      <c r="H95" s="26">
        <v>0.3585458</v>
      </c>
      <c r="I95" s="68" t="s">
        <v>151</v>
      </c>
    </row>
    <row r="96" spans="1:9" ht="18">
      <c r="A96" s="27" t="s">
        <v>175</v>
      </c>
      <c r="B96" s="25">
        <v>0.019879</v>
      </c>
      <c r="C96" s="25">
        <v>0.365579</v>
      </c>
      <c r="D96" s="26">
        <v>0.2985415</v>
      </c>
      <c r="E96" s="40" t="s">
        <v>63</v>
      </c>
      <c r="F96" s="25">
        <v>0.032812</v>
      </c>
      <c r="G96" s="25">
        <v>-1.29619</v>
      </c>
      <c r="H96" s="26">
        <v>0.3857509</v>
      </c>
      <c r="I96" s="68" t="s">
        <v>48</v>
      </c>
    </row>
    <row r="97" spans="1:9" ht="18">
      <c r="A97" s="27" t="s">
        <v>176</v>
      </c>
      <c r="B97" s="25">
        <v>0.090476</v>
      </c>
      <c r="C97" s="25">
        <v>-2.389431</v>
      </c>
      <c r="D97" s="26">
        <v>0.6109331</v>
      </c>
      <c r="E97" s="40" t="s">
        <v>64</v>
      </c>
      <c r="F97" s="25">
        <v>0.065413</v>
      </c>
      <c r="G97" s="25">
        <v>0.923485</v>
      </c>
      <c r="H97" s="26">
        <v>0.5075372</v>
      </c>
      <c r="I97" s="68" t="s">
        <v>117</v>
      </c>
    </row>
    <row r="98" spans="2:9" ht="18">
      <c r="B98" s="25">
        <v>0.19</v>
      </c>
      <c r="C98" s="25">
        <v>-3.70594</v>
      </c>
      <c r="D98" s="26">
        <v>0.6040382</v>
      </c>
      <c r="E98" s="40"/>
      <c r="F98" s="25">
        <v>0.16009</v>
      </c>
      <c r="G98" s="25">
        <v>-0.02065</v>
      </c>
      <c r="H98" s="26">
        <v>0.5064688</v>
      </c>
      <c r="I98" s="68" t="s">
        <v>151</v>
      </c>
    </row>
    <row r="99" spans="2:9" ht="18">
      <c r="B99" s="25">
        <v>0.03344</v>
      </c>
      <c r="C99" s="25">
        <v>-1.006473</v>
      </c>
      <c r="D99" s="26">
        <v>0.5381862</v>
      </c>
      <c r="E99" s="40"/>
      <c r="F99" s="25">
        <v>0.018021</v>
      </c>
      <c r="G99" s="25">
        <v>1.023686</v>
      </c>
      <c r="H99" s="26">
        <v>0.2302727</v>
      </c>
      <c r="I99" s="68" t="s">
        <v>48</v>
      </c>
    </row>
    <row r="100" spans="2:9" ht="18">
      <c r="B100" s="25">
        <v>0.104924</v>
      </c>
      <c r="C100" s="25">
        <v>-3.082009</v>
      </c>
      <c r="D100" s="26">
        <v>0.7328933</v>
      </c>
      <c r="E100" s="40"/>
      <c r="F100" s="25">
        <v>0.101616</v>
      </c>
      <c r="G100" s="25">
        <v>-2.709542</v>
      </c>
      <c r="H100" s="26">
        <v>0.6183677</v>
      </c>
      <c r="I100" s="68" t="s">
        <v>117</v>
      </c>
    </row>
    <row r="101" spans="2:9" ht="18">
      <c r="B101" s="25">
        <v>0.2124</v>
      </c>
      <c r="C101" s="25">
        <v>-3.8405</v>
      </c>
      <c r="D101" s="26">
        <v>0.5913616</v>
      </c>
      <c r="E101" s="40"/>
      <c r="F101" s="25">
        <v>0.26712</v>
      </c>
      <c r="G101" s="25">
        <v>-11.78094</v>
      </c>
      <c r="H101" s="26">
        <v>0.6608329</v>
      </c>
      <c r="I101" s="68" t="s">
        <v>151</v>
      </c>
    </row>
    <row r="102" spans="2:9" ht="18">
      <c r="B102" s="25">
        <v>0.042594</v>
      </c>
      <c r="C102" s="25">
        <v>-1.696308</v>
      </c>
      <c r="D102" s="26">
        <v>0.510516</v>
      </c>
      <c r="E102" s="40"/>
      <c r="F102" s="25">
        <v>0.05523</v>
      </c>
      <c r="G102" s="25">
        <v>-3.56111</v>
      </c>
      <c r="H102" s="26">
        <v>0.486436</v>
      </c>
      <c r="I102" s="68" t="s">
        <v>48</v>
      </c>
    </row>
    <row r="103" spans="2:9" ht="18">
      <c r="B103" s="25">
        <v>0.064854</v>
      </c>
      <c r="C103" s="25">
        <v>0.616236</v>
      </c>
      <c r="D103" s="26">
        <v>0.6159046</v>
      </c>
      <c r="E103" s="40"/>
      <c r="F103" s="25">
        <v>0.05273</v>
      </c>
      <c r="G103" s="25">
        <v>2.20257</v>
      </c>
      <c r="H103" s="26">
        <v>0.4503843</v>
      </c>
      <c r="I103" s="68" t="s">
        <v>117</v>
      </c>
    </row>
    <row r="104" spans="2:9" ht="18">
      <c r="B104" s="25">
        <v>0.10772</v>
      </c>
      <c r="C104" s="25">
        <v>4.92923</v>
      </c>
      <c r="D104" s="26">
        <v>0.476378</v>
      </c>
      <c r="E104" s="40"/>
      <c r="F104" s="25">
        <v>0.11939</v>
      </c>
      <c r="G104" s="25">
        <v>3.36545</v>
      </c>
      <c r="H104" s="26">
        <v>0.521738</v>
      </c>
      <c r="I104" s="68" t="s">
        <v>151</v>
      </c>
    </row>
    <row r="105" spans="1:9" ht="18">
      <c r="A105" s="33"/>
      <c r="B105" s="41">
        <v>0.016032</v>
      </c>
      <c r="C105" s="41">
        <v>0.808868</v>
      </c>
      <c r="D105" s="42">
        <v>0.2529</v>
      </c>
      <c r="E105" s="36"/>
      <c r="F105" s="41">
        <v>0.009619</v>
      </c>
      <c r="G105" s="41">
        <v>1.713525</v>
      </c>
      <c r="H105" s="42">
        <v>0.09305548</v>
      </c>
      <c r="I105" s="67" t="s">
        <v>46</v>
      </c>
    </row>
    <row r="106" ht="18">
      <c r="A106" s="24" t="s">
        <v>54</v>
      </c>
    </row>
    <row r="107" ht="18">
      <c r="A107" s="24" t="s">
        <v>55</v>
      </c>
    </row>
    <row r="109" ht="18">
      <c r="A109" s="24" t="s">
        <v>65</v>
      </c>
    </row>
    <row r="110" spans="1:9" ht="18">
      <c r="A110" s="29"/>
      <c r="B110" s="45"/>
      <c r="C110" s="30" t="s">
        <v>38</v>
      </c>
      <c r="D110" s="31"/>
      <c r="E110" s="32"/>
      <c r="F110" s="45"/>
      <c r="G110" s="30" t="s">
        <v>39</v>
      </c>
      <c r="H110" s="31"/>
      <c r="I110" s="66"/>
    </row>
    <row r="111" spans="1:9" ht="18">
      <c r="A111" s="33"/>
      <c r="B111" s="34" t="s">
        <v>40</v>
      </c>
      <c r="C111" s="34" t="s">
        <v>41</v>
      </c>
      <c r="D111" s="35" t="s">
        <v>42</v>
      </c>
      <c r="E111" s="36"/>
      <c r="F111" s="34" t="s">
        <v>40</v>
      </c>
      <c r="G111" s="34" t="s">
        <v>41</v>
      </c>
      <c r="H111" s="35" t="s">
        <v>42</v>
      </c>
      <c r="I111" s="67" t="s">
        <v>43</v>
      </c>
    </row>
    <row r="112" spans="1:9" ht="18">
      <c r="A112" s="44" t="s">
        <v>66</v>
      </c>
      <c r="B112" s="25">
        <v>0.08179</v>
      </c>
      <c r="C112" s="25">
        <v>7.79788</v>
      </c>
      <c r="D112" s="26">
        <v>0.4766371</v>
      </c>
      <c r="E112" s="39" t="s">
        <v>66</v>
      </c>
      <c r="F112" s="25">
        <v>0.08093</v>
      </c>
      <c r="G112" s="25">
        <v>8.8415</v>
      </c>
      <c r="H112" s="26">
        <v>0.5410606</v>
      </c>
      <c r="I112" s="68" t="s">
        <v>67</v>
      </c>
    </row>
    <row r="113" spans="1:9" ht="18">
      <c r="A113" s="27" t="s">
        <v>180</v>
      </c>
      <c r="B113" s="25">
        <v>0.08981</v>
      </c>
      <c r="C113" s="25">
        <v>8.15529</v>
      </c>
      <c r="D113" s="26">
        <v>0.6128029</v>
      </c>
      <c r="E113" s="40" t="s">
        <v>183</v>
      </c>
      <c r="F113" s="25">
        <v>0.090391</v>
      </c>
      <c r="G113" s="25">
        <v>8.82047</v>
      </c>
      <c r="H113" s="26">
        <v>0.6023002</v>
      </c>
      <c r="I113" s="68" t="s">
        <v>68</v>
      </c>
    </row>
    <row r="114" spans="1:9" ht="18">
      <c r="A114" s="27" t="s">
        <v>178</v>
      </c>
      <c r="B114" s="25">
        <v>0.102332</v>
      </c>
      <c r="C114" s="25">
        <v>5.696987</v>
      </c>
      <c r="D114" s="26">
        <v>0.7641218</v>
      </c>
      <c r="E114" s="40" t="s">
        <v>181</v>
      </c>
      <c r="F114" s="25">
        <v>0.116271</v>
      </c>
      <c r="G114" s="25">
        <v>2.694292</v>
      </c>
      <c r="H114" s="26">
        <v>0.7698717</v>
      </c>
      <c r="I114" s="68" t="s">
        <v>69</v>
      </c>
    </row>
    <row r="115" spans="1:9" ht="18">
      <c r="A115" s="27" t="s">
        <v>179</v>
      </c>
      <c r="B115" s="25">
        <v>0.108084</v>
      </c>
      <c r="C115" s="25">
        <v>4.586488</v>
      </c>
      <c r="D115" s="26">
        <v>0.8115552</v>
      </c>
      <c r="E115" s="40" t="s">
        <v>182</v>
      </c>
      <c r="F115" s="25">
        <v>0.115382</v>
      </c>
      <c r="G115" s="25">
        <v>3.123841</v>
      </c>
      <c r="H115" s="26">
        <v>0.8377985</v>
      </c>
      <c r="I115" s="68" t="s">
        <v>70</v>
      </c>
    </row>
    <row r="116" spans="2:9" ht="18">
      <c r="B116" s="25">
        <v>0.130805</v>
      </c>
      <c r="C116" s="25">
        <v>-0.762937</v>
      </c>
      <c r="D116" s="26">
        <v>0.8562775</v>
      </c>
      <c r="E116" s="40"/>
      <c r="F116" s="25">
        <v>0.13862</v>
      </c>
      <c r="G116" s="25">
        <v>-2.87811</v>
      </c>
      <c r="H116" s="26">
        <v>0.8994018</v>
      </c>
      <c r="I116" s="68" t="s">
        <v>71</v>
      </c>
    </row>
    <row r="117" spans="2:9" ht="18">
      <c r="B117" s="25">
        <v>0.146965</v>
      </c>
      <c r="C117" s="25">
        <v>-4.445416</v>
      </c>
      <c r="D117" s="26">
        <v>0.8685227</v>
      </c>
      <c r="E117" s="40"/>
      <c r="F117" s="25">
        <v>0.138932</v>
      </c>
      <c r="G117" s="25">
        <v>-2.828575</v>
      </c>
      <c r="H117" s="26">
        <v>0.8641571</v>
      </c>
      <c r="I117" s="68" t="s">
        <v>72</v>
      </c>
    </row>
    <row r="118" spans="2:9" ht="18">
      <c r="B118" s="25">
        <v>0.17093</v>
      </c>
      <c r="C118" s="25">
        <v>-10.16743</v>
      </c>
      <c r="D118" s="26">
        <v>0.7921137</v>
      </c>
      <c r="E118" s="40"/>
      <c r="F118" s="25">
        <v>0.15916</v>
      </c>
      <c r="G118" s="25">
        <v>-8.23687</v>
      </c>
      <c r="H118" s="26">
        <v>0.7918175</v>
      </c>
      <c r="I118" s="68" t="s">
        <v>73</v>
      </c>
    </row>
    <row r="119" spans="1:9" ht="18">
      <c r="A119" s="33"/>
      <c r="B119" s="41">
        <v>0.16929</v>
      </c>
      <c r="C119" s="41">
        <v>-10.86087</v>
      </c>
      <c r="D119" s="42">
        <v>0.677387</v>
      </c>
      <c r="E119" s="36"/>
      <c r="F119" s="41">
        <v>0.16031</v>
      </c>
      <c r="G119" s="41">
        <v>-9.53655</v>
      </c>
      <c r="H119" s="42">
        <v>0.6840415</v>
      </c>
      <c r="I119" s="67" t="s">
        <v>74</v>
      </c>
    </row>
    <row r="120" spans="1:9" ht="18">
      <c r="A120" s="44" t="s">
        <v>75</v>
      </c>
      <c r="B120" s="25">
        <v>0.070846</v>
      </c>
      <c r="C120" s="25">
        <v>8.710709</v>
      </c>
      <c r="D120" s="26">
        <v>0.5108695</v>
      </c>
      <c r="E120" s="39" t="s">
        <v>75</v>
      </c>
      <c r="F120" s="25">
        <v>0.0696</v>
      </c>
      <c r="G120" s="25">
        <v>10.52131</v>
      </c>
      <c r="H120" s="26">
        <v>0.4508268</v>
      </c>
      <c r="I120" s="68" t="s">
        <v>67</v>
      </c>
    </row>
    <row r="121" spans="1:9" ht="18">
      <c r="A121" s="27" t="s">
        <v>183</v>
      </c>
      <c r="B121" s="25">
        <v>0.073833</v>
      </c>
      <c r="C121" s="25">
        <v>12.090634</v>
      </c>
      <c r="D121" s="26">
        <v>0.5282556</v>
      </c>
      <c r="E121" s="40" t="s">
        <v>188</v>
      </c>
      <c r="F121" s="25">
        <v>0.08628</v>
      </c>
      <c r="G121" s="25">
        <v>10.00764</v>
      </c>
      <c r="H121" s="26">
        <v>0.4164097</v>
      </c>
      <c r="I121" s="68" t="s">
        <v>68</v>
      </c>
    </row>
    <row r="122" spans="1:9" ht="18">
      <c r="A122" s="27" t="s">
        <v>184</v>
      </c>
      <c r="B122" s="25">
        <v>0.1965</v>
      </c>
      <c r="C122" s="25">
        <v>-17.16822</v>
      </c>
      <c r="D122" s="26">
        <v>0.728901</v>
      </c>
      <c r="E122" s="40" t="s">
        <v>186</v>
      </c>
      <c r="F122" s="25">
        <v>0.1319</v>
      </c>
      <c r="G122" s="25">
        <v>-0.5718</v>
      </c>
      <c r="H122" s="26">
        <v>0.4892443</v>
      </c>
      <c r="I122" s="68" t="s">
        <v>69</v>
      </c>
    </row>
    <row r="123" spans="1:9" ht="18">
      <c r="A123" s="27" t="s">
        <v>185</v>
      </c>
      <c r="B123" s="25">
        <v>0.1802</v>
      </c>
      <c r="C123" s="25">
        <v>-13.54699</v>
      </c>
      <c r="D123" s="26">
        <v>0.7428937</v>
      </c>
      <c r="E123" s="40" t="s">
        <v>187</v>
      </c>
      <c r="F123" s="25">
        <v>0.13212</v>
      </c>
      <c r="G123" s="25">
        <v>-1.44163</v>
      </c>
      <c r="H123" s="26">
        <v>0.5359065</v>
      </c>
      <c r="I123" s="68" t="s">
        <v>70</v>
      </c>
    </row>
    <row r="124" spans="2:9" ht="18">
      <c r="B124" s="25">
        <v>0.13166</v>
      </c>
      <c r="C124" s="25">
        <v>2.26707</v>
      </c>
      <c r="D124" s="26">
        <v>0.5314454</v>
      </c>
      <c r="E124" s="40"/>
      <c r="F124" s="25">
        <v>0.18305</v>
      </c>
      <c r="G124" s="25">
        <v>-11.78444</v>
      </c>
      <c r="H124" s="26">
        <v>0.6784156</v>
      </c>
      <c r="I124" s="68" t="s">
        <v>71</v>
      </c>
    </row>
    <row r="125" spans="2:9" ht="18">
      <c r="B125" s="25">
        <v>0.13998</v>
      </c>
      <c r="C125" s="25">
        <v>0.70384</v>
      </c>
      <c r="D125" s="26">
        <v>0.559259</v>
      </c>
      <c r="E125" s="40"/>
      <c r="F125" s="25">
        <v>0.18997</v>
      </c>
      <c r="G125" s="25">
        <v>-13.3043</v>
      </c>
      <c r="H125" s="26">
        <v>0.7229283</v>
      </c>
      <c r="I125" s="68" t="s">
        <v>72</v>
      </c>
    </row>
    <row r="126" spans="2:9" ht="18">
      <c r="B126" s="25">
        <v>0.10397</v>
      </c>
      <c r="C126" s="25">
        <v>3.94582</v>
      </c>
      <c r="D126" s="26">
        <v>0.5353024</v>
      </c>
      <c r="E126" s="40"/>
      <c r="F126" s="25">
        <v>0.10328</v>
      </c>
      <c r="G126" s="25">
        <v>3.94425</v>
      </c>
      <c r="H126" s="26">
        <v>0.564578</v>
      </c>
      <c r="I126" s="68" t="s">
        <v>73</v>
      </c>
    </row>
    <row r="127" spans="1:9" ht="18">
      <c r="A127" s="33"/>
      <c r="B127" s="41">
        <v>0.10301</v>
      </c>
      <c r="C127" s="41">
        <v>2.99713</v>
      </c>
      <c r="D127" s="42">
        <v>0.4766568</v>
      </c>
      <c r="E127" s="36"/>
      <c r="F127" s="41">
        <v>0.10378</v>
      </c>
      <c r="G127" s="41">
        <v>2.62896</v>
      </c>
      <c r="H127" s="42">
        <v>0.5014785</v>
      </c>
      <c r="I127" s="67" t="s">
        <v>74</v>
      </c>
    </row>
    <row r="128" spans="1:9" ht="18">
      <c r="A128" s="44" t="s">
        <v>76</v>
      </c>
      <c r="B128" s="25">
        <v>0.031322</v>
      </c>
      <c r="C128" s="25">
        <v>29.490542</v>
      </c>
      <c r="D128" s="26">
        <v>0.4432459</v>
      </c>
      <c r="E128" s="39" t="s">
        <v>77</v>
      </c>
      <c r="F128" s="25">
        <v>0.1102</v>
      </c>
      <c r="G128" s="25">
        <v>4.64047</v>
      </c>
      <c r="H128" s="26">
        <v>0.7017347</v>
      </c>
      <c r="I128" s="68" t="s">
        <v>78</v>
      </c>
    </row>
    <row r="129" spans="1:9" ht="18">
      <c r="A129" s="27" t="s">
        <v>188</v>
      </c>
      <c r="B129" s="25">
        <v>0.04196</v>
      </c>
      <c r="C129" s="25">
        <v>22.596037</v>
      </c>
      <c r="D129" s="26">
        <v>0.653089</v>
      </c>
      <c r="E129" s="40" t="s">
        <v>191</v>
      </c>
      <c r="F129" s="25">
        <v>0.119503</v>
      </c>
      <c r="G129" s="25">
        <v>3.221821</v>
      </c>
      <c r="H129" s="26">
        <v>0.8552016</v>
      </c>
      <c r="I129" s="68" t="s">
        <v>79</v>
      </c>
    </row>
    <row r="130" spans="1:9" ht="18">
      <c r="A130" s="27" t="s">
        <v>189</v>
      </c>
      <c r="B130" s="25">
        <v>0.046766</v>
      </c>
      <c r="C130" s="25">
        <v>18.446543</v>
      </c>
      <c r="D130" s="26">
        <v>0.7327421</v>
      </c>
      <c r="E130" s="40" t="s">
        <v>192</v>
      </c>
      <c r="F130" s="25">
        <v>0.123488</v>
      </c>
      <c r="G130" s="25">
        <v>1.484157</v>
      </c>
      <c r="H130" s="26">
        <v>0.9261785</v>
      </c>
      <c r="I130" s="68" t="s">
        <v>80</v>
      </c>
    </row>
    <row r="131" spans="1:9" ht="18">
      <c r="A131" s="27" t="s">
        <v>190</v>
      </c>
      <c r="B131" s="25">
        <v>0.05106</v>
      </c>
      <c r="C131" s="25">
        <v>14.578332</v>
      </c>
      <c r="D131" s="26">
        <v>0.7913423</v>
      </c>
      <c r="E131" s="40" t="s">
        <v>193</v>
      </c>
      <c r="F131" s="25">
        <v>0.121425</v>
      </c>
      <c r="G131" s="25">
        <v>2.771669</v>
      </c>
      <c r="H131" s="26">
        <v>0.9358526</v>
      </c>
      <c r="I131" s="68" t="s">
        <v>81</v>
      </c>
    </row>
    <row r="132" spans="2:9" ht="18">
      <c r="B132" s="25">
        <v>0.05532</v>
      </c>
      <c r="C132" s="25">
        <v>10.718432</v>
      </c>
      <c r="D132" s="26">
        <v>0.8489815</v>
      </c>
      <c r="E132" s="40"/>
      <c r="F132" s="25">
        <v>0.129289</v>
      </c>
      <c r="G132" s="25">
        <v>-1.516843</v>
      </c>
      <c r="H132" s="26">
        <v>0.953645</v>
      </c>
      <c r="I132" s="68" t="s">
        <v>82</v>
      </c>
    </row>
    <row r="133" spans="2:9" ht="18">
      <c r="B133" s="25">
        <v>0.063201</v>
      </c>
      <c r="C133" s="25">
        <v>3.395231</v>
      </c>
      <c r="D133" s="26">
        <v>0.8968447</v>
      </c>
      <c r="E133" s="40"/>
      <c r="F133" s="25">
        <v>0.131486</v>
      </c>
      <c r="G133" s="25">
        <v>-2.542574</v>
      </c>
      <c r="H133" s="26">
        <v>0.9202712</v>
      </c>
      <c r="I133" s="68" t="s">
        <v>83</v>
      </c>
    </row>
    <row r="134" spans="2:9" ht="18">
      <c r="B134" s="25">
        <v>0.069062</v>
      </c>
      <c r="C134" s="25">
        <v>-1.89005</v>
      </c>
      <c r="D134" s="26">
        <v>0.9113657</v>
      </c>
      <c r="E134" s="40"/>
      <c r="F134" s="25">
        <v>0.140376</v>
      </c>
      <c r="G134" s="25">
        <v>-7.404952</v>
      </c>
      <c r="H134" s="26">
        <v>0.9045143</v>
      </c>
      <c r="I134" s="68" t="s">
        <v>84</v>
      </c>
    </row>
    <row r="135" spans="2:9" ht="18">
      <c r="B135" s="25">
        <v>0.072151</v>
      </c>
      <c r="C135" s="25">
        <v>-4.685518</v>
      </c>
      <c r="D135" s="26">
        <v>0.9149898</v>
      </c>
      <c r="E135" s="40"/>
      <c r="F135" s="25">
        <v>0.1242</v>
      </c>
      <c r="G135" s="25">
        <v>-0.6538</v>
      </c>
      <c r="H135" s="26">
        <v>0.6572418</v>
      </c>
      <c r="I135" s="68" t="s">
        <v>85</v>
      </c>
    </row>
    <row r="136" spans="2:9" ht="18">
      <c r="B136" s="25">
        <v>0.075292</v>
      </c>
      <c r="C136" s="25">
        <v>-7.53</v>
      </c>
      <c r="D136" s="26">
        <v>0.9392183</v>
      </c>
      <c r="E136" s="40"/>
      <c r="I136" s="68" t="s">
        <v>86</v>
      </c>
    </row>
    <row r="137" spans="2:9" ht="18">
      <c r="B137" s="25">
        <v>0.079036</v>
      </c>
      <c r="C137" s="25">
        <v>-10.880764</v>
      </c>
      <c r="D137" s="26">
        <v>0.932023</v>
      </c>
      <c r="E137" s="40"/>
      <c r="I137" s="68" t="s">
        <v>87</v>
      </c>
    </row>
    <row r="138" spans="2:9" ht="18">
      <c r="B138" s="25">
        <v>0.079178</v>
      </c>
      <c r="C138" s="25">
        <v>-10.891935</v>
      </c>
      <c r="D138" s="26">
        <v>0.9123667</v>
      </c>
      <c r="E138" s="40"/>
      <c r="I138" s="68" t="s">
        <v>88</v>
      </c>
    </row>
    <row r="139" spans="2:9" ht="18">
      <c r="B139" s="25">
        <v>0.084153</v>
      </c>
      <c r="C139" s="25">
        <v>-15.405243</v>
      </c>
      <c r="D139" s="26">
        <v>0.8977356</v>
      </c>
      <c r="E139" s="40"/>
      <c r="I139" s="68" t="s">
        <v>89</v>
      </c>
    </row>
    <row r="140" spans="2:9" ht="18">
      <c r="B140" s="25">
        <v>0.08354</v>
      </c>
      <c r="C140" s="25">
        <v>-14.76365</v>
      </c>
      <c r="D140" s="26">
        <v>0.8796778</v>
      </c>
      <c r="E140" s="40"/>
      <c r="I140" s="68" t="s">
        <v>90</v>
      </c>
    </row>
    <row r="141" spans="2:9" ht="18">
      <c r="B141" s="25">
        <v>0.08621</v>
      </c>
      <c r="C141" s="25">
        <v>-17.49104</v>
      </c>
      <c r="D141" s="26">
        <v>0.8416096</v>
      </c>
      <c r="E141" s="40"/>
      <c r="I141" s="68" t="s">
        <v>91</v>
      </c>
    </row>
    <row r="142" spans="1:9" ht="18">
      <c r="A142" s="33"/>
      <c r="B142" s="41">
        <v>0.081746</v>
      </c>
      <c r="C142" s="41">
        <v>-15.686913</v>
      </c>
      <c r="D142" s="42">
        <v>0.7503644</v>
      </c>
      <c r="E142" s="36"/>
      <c r="F142" s="41"/>
      <c r="G142" s="41"/>
      <c r="H142" s="42"/>
      <c r="I142" s="67" t="s">
        <v>92</v>
      </c>
    </row>
    <row r="143" ht="18">
      <c r="A143" s="24" t="s">
        <v>54</v>
      </c>
    </row>
    <row r="144" ht="18">
      <c r="A144" s="24" t="s">
        <v>55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I3" sqref="I3"/>
    </sheetView>
  </sheetViews>
  <sheetFormatPr defaultColWidth="8.875" defaultRowHeight="13.5"/>
  <cols>
    <col min="1" max="1" width="15.50390625" style="0" customWidth="1"/>
    <col min="2" max="2" width="6.00390625" style="0" customWidth="1"/>
    <col min="3" max="4" width="5.625" style="0" customWidth="1"/>
    <col min="5" max="5" width="5.875" style="0" bestFit="1" customWidth="1"/>
    <col min="6" max="6" width="7.125" style="0" bestFit="1" customWidth="1"/>
    <col min="7" max="7" width="5.625" style="0" customWidth="1"/>
    <col min="8" max="8" width="14.875" style="0" customWidth="1"/>
    <col min="9" max="9" width="6.125" style="0" customWidth="1"/>
    <col min="10" max="10" width="5.875" style="0" bestFit="1" customWidth="1"/>
    <col min="11" max="11" width="6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110</v>
      </c>
      <c r="H1" t="s">
        <v>111</v>
      </c>
    </row>
    <row r="2" spans="1:13" ht="16.5">
      <c r="A2" s="8">
        <v>100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8">
        <v>207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t="str">
        <f>'表-1～3'!$I16</f>
        <v>スタート15m</v>
      </c>
      <c r="B3" s="20">
        <f>C3-'表-1～3'!$H16</f>
        <v>6.5545328000000005</v>
      </c>
      <c r="C3" s="19">
        <f>(INT(A$2/100)*60+MOD(A$2,100))*'表-1～3'!$F16+'表-1～3'!$G16</f>
        <v>6.913690000000001</v>
      </c>
      <c r="D3" s="13">
        <f>C3+'表-1～3'!$H16</f>
        <v>7.272847200000001</v>
      </c>
      <c r="E3" s="1">
        <f>C3</f>
        <v>6.913690000000001</v>
      </c>
      <c r="F3" s="2">
        <f aca="true" t="shared" si="0" ref="F3:F10">INT(ROUND(E3/60,2))*100+MOD(ROUND(E3,2),60)</f>
        <v>6.91</v>
      </c>
      <c r="H3" t="str">
        <f>'表-1～3'!$I58</f>
        <v>スタート15m</v>
      </c>
      <c r="I3" s="20">
        <f>J3-'表-1～3'!$H58</f>
        <v>6.8503133</v>
      </c>
      <c r="J3" s="19">
        <f>(INT(H$2/100)*60+MOD(H$2,100))*'表-1～3'!$F58+'表-1～3'!$G58</f>
        <v>7.112859</v>
      </c>
      <c r="K3" s="13">
        <f>J3+'表-1～3'!$H58</f>
        <v>7.375404700000001</v>
      </c>
      <c r="L3" s="1">
        <f>J3</f>
        <v>7.112859</v>
      </c>
      <c r="M3" s="2">
        <f aca="true" t="shared" si="1" ref="M3:M14">INT(ROUND(L3/60,2))*100+MOD(ROUND(L3,2),60)</f>
        <v>7.11</v>
      </c>
    </row>
    <row r="4" spans="1:13" ht="16.5">
      <c r="A4" s="3" t="str">
        <f>'表-1～3'!$I17</f>
        <v>ストローク10m</v>
      </c>
      <c r="B4" s="17">
        <f>C4-'表-1～3'!$H17</f>
        <v>5.5390403</v>
      </c>
      <c r="C4" s="15">
        <f>(INT(A$2/100)*60+MOD(A$2,100))*'表-1～3'!$F17+'表-1～3'!$G17</f>
        <v>5.9559619999999995</v>
      </c>
      <c r="D4" s="14">
        <f>C4+'表-1～3'!$H17</f>
        <v>6.372883699999999</v>
      </c>
      <c r="E4" s="4">
        <f aca="true" t="shared" si="2" ref="E4:E10">E3+C4</f>
        <v>12.869652</v>
      </c>
      <c r="F4" s="5">
        <f t="shared" si="0"/>
        <v>12.87</v>
      </c>
      <c r="H4" t="str">
        <f>'表-1～3'!$I59</f>
        <v>ストローク30m</v>
      </c>
      <c r="I4" s="20">
        <f>J4-'表-1～3'!$H59</f>
        <v>18.112517599999997</v>
      </c>
      <c r="J4" s="19">
        <f>(INT(H$2/100)*60+MOD(H$2,100))*'表-1～3'!$F59+'表-1～3'!$G59</f>
        <v>18.685465999999998</v>
      </c>
      <c r="K4" s="13">
        <f>J4+'表-1～3'!$H59</f>
        <v>19.2584144</v>
      </c>
      <c r="L4" s="1">
        <f aca="true" t="shared" si="3" ref="L4:L14">L3+J4</f>
        <v>25.798325</v>
      </c>
      <c r="M4" s="2">
        <f t="shared" si="1"/>
        <v>25.8</v>
      </c>
    </row>
    <row r="5" spans="1:13" ht="16.5">
      <c r="A5" t="str">
        <f>'表-1～3'!$I18</f>
        <v>ストローク20m</v>
      </c>
      <c r="B5" s="20">
        <f>C5-'表-1～3'!$H18</f>
        <v>11.653701299999998</v>
      </c>
      <c r="C5" s="19">
        <f>(INT(A$2/100)*60+MOD(A$2,100))*'表-1～3'!$F18+'表-1～3'!$G18</f>
        <v>12.290199999999999</v>
      </c>
      <c r="D5" s="13">
        <f>C5+'表-1～3'!$H18</f>
        <v>12.9266987</v>
      </c>
      <c r="E5" s="1">
        <f t="shared" si="2"/>
        <v>25.159852</v>
      </c>
      <c r="F5" s="2">
        <f t="shared" si="0"/>
        <v>25.16</v>
      </c>
      <c r="H5" s="3" t="str">
        <f>'表-1～3'!$I60</f>
        <v>ターン・イン5m</v>
      </c>
      <c r="I5" s="17">
        <f>J5-'表-1～3'!$H60</f>
        <v>2.6500301</v>
      </c>
      <c r="J5" s="15">
        <f>(INT(H$2/100)*60+MOD(H$2,100))*'表-1～3'!$F60+'表-1～3'!$G60</f>
        <v>3.070378</v>
      </c>
      <c r="K5" s="14">
        <f>J5+'表-1～3'!$H60</f>
        <v>3.4907258999999997</v>
      </c>
      <c r="L5" s="4">
        <f t="shared" si="3"/>
        <v>28.868702999999996</v>
      </c>
      <c r="M5" s="5">
        <f t="shared" si="1"/>
        <v>28.87</v>
      </c>
    </row>
    <row r="6" spans="1:13" ht="16.5">
      <c r="A6" s="3" t="str">
        <f>'表-1～3'!$I19</f>
        <v>ターン・イン5m</v>
      </c>
      <c r="B6" s="17">
        <f>C6-'表-1～3'!$H19</f>
        <v>2.6399169</v>
      </c>
      <c r="C6" s="15">
        <f>(INT(A$2/100)*60+MOD(A$2,100))*'表-1～3'!$F19+'表-1～3'!$G19</f>
        <v>2.99829</v>
      </c>
      <c r="D6" s="14">
        <f>C6+'表-1～3'!$H19</f>
        <v>3.3566631</v>
      </c>
      <c r="E6" s="4">
        <f t="shared" si="2"/>
        <v>28.158142</v>
      </c>
      <c r="F6" s="5">
        <f t="shared" si="0"/>
        <v>28.16</v>
      </c>
      <c r="H6" t="str">
        <f>'表-1～3'!$I61</f>
        <v>ターン・アウト15m</v>
      </c>
      <c r="I6" s="20">
        <f>J6-'表-1～3'!$H61</f>
        <v>8.9657745</v>
      </c>
      <c r="J6" s="19">
        <f>(INT(H$2/100)*60+MOD(H$2,100))*'表-1～3'!$F61+'表-1～3'!$G61</f>
        <v>9.456109</v>
      </c>
      <c r="K6" s="13">
        <f>J6+'表-1～3'!$H61</f>
        <v>9.946443499999999</v>
      </c>
      <c r="L6" s="1">
        <f t="shared" si="3"/>
        <v>38.324811999999994</v>
      </c>
      <c r="M6" s="2">
        <f t="shared" si="1"/>
        <v>38.32</v>
      </c>
    </row>
    <row r="7" spans="1:13" ht="16.5">
      <c r="A7" t="str">
        <f>'表-1～3'!$I20</f>
        <v>ターン・アウト15m</v>
      </c>
      <c r="B7" s="20">
        <f>C7-'表-1～3'!$H20</f>
        <v>8.401934299999999</v>
      </c>
      <c r="C7" s="19">
        <f>(INT(A$2/100)*60+MOD(A$2,100))*'表-1～3'!$F20+'表-1～3'!$G20</f>
        <v>9.075949999999999</v>
      </c>
      <c r="D7" s="13">
        <f>C7+'表-1～3'!$H20</f>
        <v>9.749965699999999</v>
      </c>
      <c r="E7" s="1">
        <f t="shared" si="2"/>
        <v>37.234092000000004</v>
      </c>
      <c r="F7" s="2">
        <f t="shared" si="0"/>
        <v>37.23</v>
      </c>
      <c r="H7" t="str">
        <f>'表-1～3'!$I62</f>
        <v>ストローク30m</v>
      </c>
      <c r="I7" s="20">
        <f>J7-'表-1～3'!$H62</f>
        <v>19.0073638</v>
      </c>
      <c r="J7" s="19">
        <f>(INT(H$2/100)*60+MOD(H$2,100))*'表-1～3'!$F62+'表-1～3'!$G62</f>
        <v>19.781697</v>
      </c>
      <c r="K7" s="13">
        <f>J7+'表-1～3'!$H62</f>
        <v>20.556030200000002</v>
      </c>
      <c r="L7" s="1">
        <f t="shared" si="3"/>
        <v>58.106508999999996</v>
      </c>
      <c r="M7" s="2">
        <f t="shared" si="1"/>
        <v>58.11</v>
      </c>
    </row>
    <row r="8" spans="1:13" ht="16.5">
      <c r="A8" s="3" t="str">
        <f>'表-1～3'!$I21</f>
        <v>ストローク10m</v>
      </c>
      <c r="B8" s="17">
        <f>C8-'表-1～3'!$H21</f>
        <v>5.6941983</v>
      </c>
      <c r="C8" s="15">
        <f>(INT(A$2/100)*60+MOD(A$2,100))*'表-1～3'!$F21+'表-1～3'!$G21</f>
        <v>6.422388</v>
      </c>
      <c r="D8" s="14">
        <f>C8+'表-1～3'!$H21</f>
        <v>7.1505776999999995</v>
      </c>
      <c r="E8" s="4">
        <f t="shared" si="2"/>
        <v>43.65648</v>
      </c>
      <c r="F8" s="5">
        <f t="shared" si="0"/>
        <v>43.66</v>
      </c>
      <c r="H8" s="3" t="str">
        <f>'表-1～3'!$I63</f>
        <v>ターン・イン5m</v>
      </c>
      <c r="I8" s="17">
        <f>J8-'表-1～3'!$H63</f>
        <v>2.9712734</v>
      </c>
      <c r="J8" s="15">
        <f>(INT(H$2/100)*60+MOD(H$2,100))*'表-1～3'!$F63+'表-1～3'!$G63</f>
        <v>3.217063</v>
      </c>
      <c r="K8" s="14">
        <f>J8+'表-1～3'!$H63</f>
        <v>3.4628526</v>
      </c>
      <c r="L8" s="4">
        <f t="shared" si="3"/>
        <v>61.323572</v>
      </c>
      <c r="M8" s="5">
        <f t="shared" si="1"/>
        <v>101.32</v>
      </c>
    </row>
    <row r="9" spans="1:13" ht="16.5">
      <c r="A9" t="str">
        <f>'表-1～3'!$I22</f>
        <v>ストローク20m</v>
      </c>
      <c r="B9" s="20">
        <f>C9-'表-1～3'!$H22</f>
        <v>12.4978939</v>
      </c>
      <c r="C9" s="19">
        <f>(INT(A$2/100)*60+MOD(A$2,100))*'表-1～3'!$F22+'表-1～3'!$G22</f>
        <v>13.181659999999999</v>
      </c>
      <c r="D9" s="13">
        <f>C9+'表-1～3'!$H22</f>
        <v>13.865426099999999</v>
      </c>
      <c r="E9" s="1">
        <f t="shared" si="2"/>
        <v>56.83814</v>
      </c>
      <c r="F9" s="2">
        <f t="shared" si="0"/>
        <v>56.84</v>
      </c>
      <c r="H9" t="str">
        <f>'表-1～3'!$I64</f>
        <v>ターン・アウト15m</v>
      </c>
      <c r="I9" s="20">
        <f>J9-'表-1～3'!$H64</f>
        <v>8.7828846</v>
      </c>
      <c r="J9" s="19">
        <f>(INT(H$2/100)*60+MOD(H$2,100))*'表-1～3'!$F64+'表-1～3'!$G64</f>
        <v>9.492419</v>
      </c>
      <c r="K9" s="13">
        <f>J9+'表-1～3'!$H64</f>
        <v>10.2019534</v>
      </c>
      <c r="L9" s="1">
        <f t="shared" si="3"/>
        <v>70.815991</v>
      </c>
      <c r="M9" s="2">
        <f t="shared" si="1"/>
        <v>110.82</v>
      </c>
    </row>
    <row r="10" spans="1:13" ht="16.5">
      <c r="A10" s="3" t="str">
        <f>'表-1～3'!$I23</f>
        <v>フィニッシュ5m</v>
      </c>
      <c r="B10" s="17">
        <f>C10-'表-1～3'!$H23</f>
        <v>2.7439362999999997</v>
      </c>
      <c r="C10" s="15">
        <f>(INT(A$2/100)*60+MOD(A$2,100))*'表-1～3'!$F23+'表-1～3'!$G23</f>
        <v>3.16193</v>
      </c>
      <c r="D10" s="14">
        <f>C10+'表-1～3'!$H23</f>
        <v>3.5799237</v>
      </c>
      <c r="E10" s="4">
        <f t="shared" si="2"/>
        <v>60.00007</v>
      </c>
      <c r="F10" s="5">
        <f t="shared" si="0"/>
        <v>100</v>
      </c>
      <c r="H10" t="str">
        <f>'表-1～3'!$I65</f>
        <v>ストローク30m</v>
      </c>
      <c r="I10" s="20">
        <f>J10-'表-1～3'!$H65</f>
        <v>19.1206246</v>
      </c>
      <c r="J10" s="19">
        <f>(INT(H$2/100)*60+MOD(H$2,100))*'表-1～3'!$F65+'表-1～3'!$G65</f>
        <v>19.976108</v>
      </c>
      <c r="K10" s="13">
        <f>J10+'表-1～3'!$H65</f>
        <v>20.8315914</v>
      </c>
      <c r="L10" s="1">
        <f t="shared" si="3"/>
        <v>90.792099</v>
      </c>
      <c r="M10" s="2">
        <f t="shared" si="1"/>
        <v>130.79000000000002</v>
      </c>
    </row>
    <row r="11" spans="8:13" ht="16.5">
      <c r="H11" s="3" t="str">
        <f>'表-1～3'!$I66</f>
        <v>ターン・イン5m</v>
      </c>
      <c r="I11" s="17">
        <f>J11-'表-1～3'!$H66</f>
        <v>2.7216766999999993</v>
      </c>
      <c r="J11" s="15">
        <f>(INT(H$2/100)*60+MOD(H$2,100))*'表-1～3'!$F66+'表-1～3'!$G66</f>
        <v>3.2535409999999994</v>
      </c>
      <c r="K11" s="14">
        <f>J11+'表-1～3'!$H66</f>
        <v>3.7854052999999994</v>
      </c>
      <c r="L11" s="4">
        <f t="shared" si="3"/>
        <v>94.04563999999999</v>
      </c>
      <c r="M11" s="5">
        <f t="shared" si="1"/>
        <v>134.05</v>
      </c>
    </row>
    <row r="12" spans="1:13" ht="16.5">
      <c r="A12" t="s">
        <v>93</v>
      </c>
      <c r="C12" s="1">
        <f>E4</f>
        <v>12.869652</v>
      </c>
      <c r="D12" s="1"/>
      <c r="H12" t="str">
        <f>'表-1～3'!$I67</f>
        <v>ターン・アウト15m</v>
      </c>
      <c r="I12" s="20">
        <f>J12-'表-1～3'!$H67</f>
        <v>8.816446399999998</v>
      </c>
      <c r="J12" s="19">
        <f>(INT(H$2/100)*60+MOD(H$2,100))*'表-1～3'!$F67+'表-1～3'!$G67</f>
        <v>9.52625</v>
      </c>
      <c r="K12" s="13">
        <f>J12+'表-1～3'!$H67</f>
        <v>10.2360536</v>
      </c>
      <c r="L12" s="1">
        <f t="shared" si="3"/>
        <v>103.57189</v>
      </c>
      <c r="M12" s="2">
        <f t="shared" si="1"/>
        <v>143.57</v>
      </c>
    </row>
    <row r="13" spans="1:13" ht="16.5">
      <c r="A13" t="s">
        <v>94</v>
      </c>
      <c r="C13" s="1">
        <f>E6-E4</f>
        <v>15.288490000000001</v>
      </c>
      <c r="D13" s="1"/>
      <c r="H13" t="str">
        <f>'表-1～3'!$I68</f>
        <v>ストローク30m</v>
      </c>
      <c r="I13" s="20">
        <f>J13-'表-1～3'!$H68</f>
        <v>19.398993399999995</v>
      </c>
      <c r="J13" s="19">
        <f>(INT(H$2/100)*60+MOD(H$2,100))*'表-1～3'!$F68+'表-1～3'!$G68</f>
        <v>20.222069999999995</v>
      </c>
      <c r="K13" s="13">
        <f>J13+'表-1～3'!$H68</f>
        <v>21.045146599999995</v>
      </c>
      <c r="L13" s="1">
        <f t="shared" si="3"/>
        <v>123.79396</v>
      </c>
      <c r="M13" s="2">
        <f t="shared" si="1"/>
        <v>203.79000000000002</v>
      </c>
    </row>
    <row r="14" spans="1:13" ht="16.5">
      <c r="A14" t="s">
        <v>97</v>
      </c>
      <c r="C14" s="1">
        <f>E8-E6</f>
        <v>15.498338</v>
      </c>
      <c r="D14" s="1"/>
      <c r="H14" s="3" t="str">
        <f>'表-1～3'!$I69</f>
        <v>フィニッシュ5m</v>
      </c>
      <c r="I14" s="17">
        <f>J14-'表-1～3'!$H69</f>
        <v>2.7822394999999998</v>
      </c>
      <c r="J14" s="15">
        <f>(INT(H$2/100)*60+MOD(H$2,100))*'表-1～3'!$F69+'表-1～3'!$G69</f>
        <v>3.2051499999999997</v>
      </c>
      <c r="K14" s="14">
        <f>J14+'表-1～3'!$H69</f>
        <v>3.6280604999999997</v>
      </c>
      <c r="L14" s="4">
        <f t="shared" si="3"/>
        <v>126.99911</v>
      </c>
      <c r="M14" s="5">
        <f t="shared" si="1"/>
        <v>207</v>
      </c>
    </row>
    <row r="15" spans="1:4" ht="16.5">
      <c r="A15" t="s">
        <v>99</v>
      </c>
      <c r="C15" s="1">
        <f>E10-E8</f>
        <v>16.34359</v>
      </c>
      <c r="D15" s="1"/>
    </row>
    <row r="16" spans="8:11" ht="16.5">
      <c r="H16" t="s">
        <v>101</v>
      </c>
      <c r="J16" s="1">
        <f>L5</f>
        <v>28.868702999999996</v>
      </c>
      <c r="K16" s="1"/>
    </row>
    <row r="17" spans="8:11" ht="16.5">
      <c r="H17" t="s">
        <v>102</v>
      </c>
      <c r="J17" s="1">
        <f>L8-L5</f>
        <v>32.454869</v>
      </c>
      <c r="K17" s="1"/>
    </row>
    <row r="18" spans="8:11" ht="16.5">
      <c r="H18" t="s">
        <v>103</v>
      </c>
      <c r="J18" s="1">
        <f>L11-L8</f>
        <v>32.72206799999999</v>
      </c>
      <c r="K18" s="1"/>
    </row>
    <row r="19" spans="8:11" ht="16.5">
      <c r="H19" t="s">
        <v>104</v>
      </c>
      <c r="J19" s="1">
        <f>L14-L11</f>
        <v>32.95347000000001</v>
      </c>
      <c r="K19" s="1"/>
    </row>
  </sheetData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F14" sqref="F14"/>
    </sheetView>
  </sheetViews>
  <sheetFormatPr defaultColWidth="8.875" defaultRowHeight="13.5"/>
  <cols>
    <col min="1" max="1" width="15.50390625" style="0" customWidth="1"/>
    <col min="2" max="2" width="6.00390625" style="0" customWidth="1"/>
    <col min="3" max="4" width="5.625" style="0" customWidth="1"/>
    <col min="5" max="5" width="5.875" style="0" bestFit="1" customWidth="1"/>
    <col min="6" max="6" width="7.125" style="0" bestFit="1" customWidth="1"/>
    <col min="7" max="7" width="5.625" style="0" customWidth="1"/>
    <col min="8" max="8" width="14.875" style="0" customWidth="1"/>
    <col min="9" max="9" width="6.125" style="0" customWidth="1"/>
    <col min="10" max="10" width="5.875" style="0" bestFit="1" customWidth="1"/>
    <col min="11" max="11" width="6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15</v>
      </c>
      <c r="H1" t="s">
        <v>16</v>
      </c>
    </row>
    <row r="2" spans="1:13" ht="16.5">
      <c r="A2" s="8">
        <v>100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8">
        <v>210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t="str">
        <f>'表-1～3'!$I24</f>
        <v>スタート15m</v>
      </c>
      <c r="B3" s="20">
        <f>C3-'表-1～3'!$H24</f>
        <v>6.7279719</v>
      </c>
      <c r="C3" s="19">
        <f>(INT(A$2/100)*60+MOD(A$2,100))*'表-1～3'!$F24+'表-1～3'!$G24</f>
        <v>7.2285</v>
      </c>
      <c r="D3" s="13">
        <f>C3+'表-1～3'!$H24</f>
        <v>7.729028100000001</v>
      </c>
      <c r="E3" s="1">
        <f>C3</f>
        <v>7.2285</v>
      </c>
      <c r="F3" s="2">
        <f aca="true" t="shared" si="0" ref="F3:F10">INT(ROUND(E3/60,2))*100+MOD(ROUND(E3,2),60)</f>
        <v>7.23</v>
      </c>
      <c r="H3" t="str">
        <f>'表-1～3'!$I70</f>
        <v>スタート15m</v>
      </c>
      <c r="I3" s="20">
        <f>J3-'表-1～3'!$H70</f>
        <v>7.5645939</v>
      </c>
      <c r="J3" s="19">
        <f>(INT(H$2/100)*60+MOD(H$2,100))*'表-1～3'!$F70+'表-1～3'!$G70</f>
        <v>7.707947</v>
      </c>
      <c r="K3" s="13">
        <f>J3+'表-1～3'!$H70</f>
        <v>7.8513001</v>
      </c>
      <c r="L3" s="1">
        <f>J3</f>
        <v>7.707947</v>
      </c>
      <c r="M3" s="2">
        <f aca="true" t="shared" si="1" ref="M3:M14">INT(ROUND(L3/60,2))*100+MOD(ROUND(L3,2),60)</f>
        <v>7.71</v>
      </c>
    </row>
    <row r="4" spans="1:13" ht="16.5">
      <c r="A4" s="3" t="str">
        <f>'表-1～3'!$I25</f>
        <v>ストローク10m</v>
      </c>
      <c r="B4" s="17">
        <f>C4-'表-1～3'!$H25</f>
        <v>5.5703885</v>
      </c>
      <c r="C4" s="15">
        <f>(INT(A$2/100)*60+MOD(A$2,100))*'表-1～3'!$F25+'表-1～3'!$G25</f>
        <v>6.08797</v>
      </c>
      <c r="D4" s="14">
        <f>C4+'表-1～3'!$H25</f>
        <v>6.605551500000001</v>
      </c>
      <c r="E4" s="4">
        <f aca="true" t="shared" si="2" ref="E4:E10">E3+C4</f>
        <v>13.31647</v>
      </c>
      <c r="F4" s="5">
        <f t="shared" si="0"/>
        <v>13.32</v>
      </c>
      <c r="H4" t="str">
        <f>'表-1～3'!$I71</f>
        <v>ストローク30m</v>
      </c>
      <c r="I4" s="20">
        <f>J4-'表-1～3'!$H71</f>
        <v>19.036864100000003</v>
      </c>
      <c r="J4" s="19">
        <f>(INT(H$2/100)*60+MOD(H$2,100))*'表-1～3'!$F71+'表-1～3'!$G71</f>
        <v>19.56452</v>
      </c>
      <c r="K4" s="13">
        <f>J4+'表-1～3'!$H71</f>
        <v>20.0921759</v>
      </c>
      <c r="L4" s="1">
        <f aca="true" t="shared" si="3" ref="L4:L14">L3+J4</f>
        <v>27.272467000000002</v>
      </c>
      <c r="M4" s="2">
        <f t="shared" si="1"/>
        <v>27.27</v>
      </c>
    </row>
    <row r="5" spans="1:13" ht="16.5">
      <c r="A5" t="str">
        <f>'表-1～3'!$I26</f>
        <v>ストローク20m</v>
      </c>
      <c r="B5" s="20">
        <f>C5-'表-1～3'!$H26</f>
        <v>12.010765</v>
      </c>
      <c r="C5" s="19">
        <f>(INT(A$2/100)*60+MOD(A$2,100))*'表-1～3'!$F26+'表-1～3'!$G26</f>
        <v>12.64885</v>
      </c>
      <c r="D5" s="13">
        <f>C5+'表-1～3'!$H26</f>
        <v>13.286935</v>
      </c>
      <c r="E5" s="1">
        <f t="shared" si="2"/>
        <v>25.96532</v>
      </c>
      <c r="F5" s="2">
        <f t="shared" si="0"/>
        <v>25.97</v>
      </c>
      <c r="H5" s="3" t="str">
        <f>'表-1～3'!$I72</f>
        <v>ターン・イン5m</v>
      </c>
      <c r="I5" s="17">
        <f>J5-'表-1～3'!$H72</f>
        <v>3.2468393</v>
      </c>
      <c r="J5" s="15">
        <f>(INT(H$2/100)*60+MOD(H$2,100))*'表-1～3'!$F72+'表-1～3'!$G72</f>
        <v>3.589096</v>
      </c>
      <c r="K5" s="14">
        <f>J5+'表-1～3'!$H72</f>
        <v>3.9313527</v>
      </c>
      <c r="L5" s="4">
        <f t="shared" si="3"/>
        <v>30.861563000000004</v>
      </c>
      <c r="M5" s="5">
        <f t="shared" si="1"/>
        <v>30.86</v>
      </c>
    </row>
    <row r="6" spans="1:13" ht="16.5">
      <c r="A6" s="3" t="str">
        <f>'表-1～3'!$I27</f>
        <v>ターン・イン5m</v>
      </c>
      <c r="B6" s="17">
        <f>C6-'表-1～3'!$H27</f>
        <v>2.8972940000000005</v>
      </c>
      <c r="C6" s="15">
        <f>(INT(A$2/100)*60+MOD(A$2,100))*'表-1～3'!$F27+'表-1～3'!$G27</f>
        <v>3.4096220000000006</v>
      </c>
      <c r="D6" s="14">
        <f>C6+'表-1～3'!$H27</f>
        <v>3.9219500000000007</v>
      </c>
      <c r="E6" s="4">
        <f t="shared" si="2"/>
        <v>29.374941999999997</v>
      </c>
      <c r="F6" s="5">
        <f t="shared" si="0"/>
        <v>29.37</v>
      </c>
      <c r="H6" t="str">
        <f>'表-1～3'!$I73</f>
        <v>ターン・アウト15m</v>
      </c>
      <c r="I6" s="20">
        <f>J6-'表-1～3'!$H73</f>
        <v>8.1779615</v>
      </c>
      <c r="J6" s="19">
        <f>(INT(H$2/100)*60+MOD(H$2,100))*'表-1～3'!$F73+'表-1～3'!$G73</f>
        <v>8.64201</v>
      </c>
      <c r="K6" s="13">
        <f>J6+'表-1～3'!$H73</f>
        <v>9.106058500000001</v>
      </c>
      <c r="L6" s="1">
        <f t="shared" si="3"/>
        <v>39.503573</v>
      </c>
      <c r="M6" s="2">
        <f t="shared" si="1"/>
        <v>39.5</v>
      </c>
    </row>
    <row r="7" spans="1:13" ht="16.5">
      <c r="A7" t="str">
        <f>'表-1～3'!$I28</f>
        <v>ターン・アウト15m</v>
      </c>
      <c r="B7" s="20">
        <f>C7-'表-1～3'!$H28</f>
        <v>7.312528800000001</v>
      </c>
      <c r="C7" s="19">
        <f>(INT(A$2/100)*60+MOD(A$2,100))*'表-1～3'!$F28+'表-1～3'!$G28</f>
        <v>7.946220000000001</v>
      </c>
      <c r="D7" s="13">
        <f>C7+'表-1～3'!$H28</f>
        <v>8.579911200000002</v>
      </c>
      <c r="E7" s="1">
        <f t="shared" si="2"/>
        <v>37.321162</v>
      </c>
      <c r="F7" s="2">
        <f t="shared" si="0"/>
        <v>37.32</v>
      </c>
      <c r="H7" t="str">
        <f>'表-1～3'!$I74</f>
        <v>ストローク30m</v>
      </c>
      <c r="I7" s="20">
        <f>J7-'表-1～3'!$H74</f>
        <v>19.828348899999995</v>
      </c>
      <c r="J7" s="19">
        <f>(INT(H$2/100)*60+MOD(H$2,100))*'表-1～3'!$F74+'表-1～3'!$G74</f>
        <v>20.565305999999996</v>
      </c>
      <c r="K7" s="13">
        <f>J7+'表-1～3'!$H74</f>
        <v>21.302263099999998</v>
      </c>
      <c r="L7" s="1">
        <f t="shared" si="3"/>
        <v>60.068878999999995</v>
      </c>
      <c r="M7" s="2">
        <f t="shared" si="1"/>
        <v>100.07</v>
      </c>
    </row>
    <row r="8" spans="1:13" ht="16.5">
      <c r="A8" s="3" t="str">
        <f>'表-1～3'!$I29</f>
        <v>ストローク10m</v>
      </c>
      <c r="B8" s="17">
        <f>C8-'表-1～3'!$H29</f>
        <v>5.644428400000001</v>
      </c>
      <c r="C8" s="15">
        <f>(INT(A$2/100)*60+MOD(A$2,100))*'表-1～3'!$F29+'表-1～3'!$G29</f>
        <v>6.428882000000001</v>
      </c>
      <c r="D8" s="14">
        <f>C8+'表-1～3'!$H29</f>
        <v>7.213335600000001</v>
      </c>
      <c r="E8" s="4">
        <f t="shared" si="2"/>
        <v>43.750044</v>
      </c>
      <c r="F8" s="5">
        <f t="shared" si="0"/>
        <v>43.75</v>
      </c>
      <c r="H8" s="3" t="str">
        <f>'表-1～3'!$I75</f>
        <v>ターン・イン5m</v>
      </c>
      <c r="I8" s="17">
        <f>J8-'表-1～3'!$H75</f>
        <v>3.1119289999999995</v>
      </c>
      <c r="J8" s="15">
        <f>(INT(H$2/100)*60+MOD(H$2,100))*'表-1～3'!$F75+'表-1～3'!$G75</f>
        <v>3.6664199999999996</v>
      </c>
      <c r="K8" s="14">
        <f>J8+'表-1～3'!$H75</f>
        <v>4.220910999999999</v>
      </c>
      <c r="L8" s="4">
        <f t="shared" si="3"/>
        <v>63.735299</v>
      </c>
      <c r="M8" s="5">
        <f t="shared" si="1"/>
        <v>103.74000000000001</v>
      </c>
    </row>
    <row r="9" spans="1:13" ht="16.5">
      <c r="A9" t="str">
        <f>'表-1～3'!$I30</f>
        <v>ストローク20m</v>
      </c>
      <c r="B9" s="20">
        <f>C9-'表-1～3'!$H30</f>
        <v>12.3471841</v>
      </c>
      <c r="C9" s="19">
        <f>(INT(A$2/100)*60+MOD(A$2,100))*'表-1～3'!$F30+'表-1～3'!$G30</f>
        <v>13.11969</v>
      </c>
      <c r="D9" s="13">
        <f>C9+'表-1～3'!$H30</f>
        <v>13.8921959</v>
      </c>
      <c r="E9" s="1">
        <f t="shared" si="2"/>
        <v>56.869734</v>
      </c>
      <c r="F9" s="2">
        <f t="shared" si="0"/>
        <v>56.87</v>
      </c>
      <c r="H9" t="str">
        <f>'表-1～3'!$I76</f>
        <v>ターン・アウト15m</v>
      </c>
      <c r="I9" s="20">
        <f>J9-'表-1～3'!$H76</f>
        <v>8.2747896</v>
      </c>
      <c r="J9" s="19">
        <f>(INT(H$2/100)*60+MOD(H$2,100))*'表-1～3'!$F76+'表-1～3'!$G76</f>
        <v>8.790156</v>
      </c>
      <c r="K9" s="13">
        <f>J9+'表-1～3'!$H76</f>
        <v>9.3055224</v>
      </c>
      <c r="L9" s="1">
        <f t="shared" si="3"/>
        <v>72.525455</v>
      </c>
      <c r="M9" s="2">
        <f t="shared" si="1"/>
        <v>112.53</v>
      </c>
    </row>
    <row r="10" spans="1:13" ht="16.5">
      <c r="A10" s="3" t="str">
        <f>'表-1～3'!$I31</f>
        <v>フィニッシュ5m</v>
      </c>
      <c r="B10" s="17">
        <f>C10-'表-1～3'!$H31</f>
        <v>2.7566707999999998</v>
      </c>
      <c r="C10" s="15">
        <f>(INT(A$2/100)*60+MOD(A$2,100))*'表-1～3'!$F31+'表-1～3'!$G31</f>
        <v>3.128789</v>
      </c>
      <c r="D10" s="14">
        <f>C10+'表-1～3'!$H31</f>
        <v>3.5009072</v>
      </c>
      <c r="E10" s="4">
        <f t="shared" si="2"/>
        <v>59.998523</v>
      </c>
      <c r="F10" s="5">
        <f t="shared" si="0"/>
        <v>100</v>
      </c>
      <c r="H10" t="str">
        <f>'表-1～3'!$I77</f>
        <v>ストローク30m</v>
      </c>
      <c r="I10" s="20">
        <f>J10-'表-1～3'!$H77</f>
        <v>19.913809999999998</v>
      </c>
      <c r="J10" s="19">
        <f>(INT(H$2/100)*60+MOD(H$2,100))*'表-1～3'!$F77+'表-1～3'!$G77</f>
        <v>20.752343</v>
      </c>
      <c r="K10" s="13">
        <f>J10+'表-1～3'!$H77</f>
        <v>21.590876</v>
      </c>
      <c r="L10" s="1">
        <f t="shared" si="3"/>
        <v>93.27779799999999</v>
      </c>
      <c r="M10" s="2">
        <f t="shared" si="1"/>
        <v>133.28</v>
      </c>
    </row>
    <row r="11" spans="8:13" ht="16.5">
      <c r="H11" s="3" t="str">
        <f>'表-1～3'!$I78</f>
        <v>ターン・イン5m</v>
      </c>
      <c r="I11" s="17">
        <f>J11-'表-1～3'!$H78</f>
        <v>3.2958258000000002</v>
      </c>
      <c r="J11" s="15">
        <f>(INT(H$2/100)*60+MOD(H$2,100))*'表-1～3'!$F78+'表-1～3'!$G78</f>
        <v>3.765048</v>
      </c>
      <c r="K11" s="14">
        <f>J11+'表-1～3'!$H78</f>
        <v>4.2342702</v>
      </c>
      <c r="L11" s="4">
        <f t="shared" si="3"/>
        <v>97.042846</v>
      </c>
      <c r="M11" s="5">
        <f t="shared" si="1"/>
        <v>137.04000000000002</v>
      </c>
    </row>
    <row r="12" spans="1:13" ht="16.5">
      <c r="A12" t="s">
        <v>93</v>
      </c>
      <c r="C12" s="1">
        <f>E4</f>
        <v>13.31647</v>
      </c>
      <c r="D12" s="1"/>
      <c r="H12" t="str">
        <f>'表-1～3'!$I79</f>
        <v>ターン・アウト15m</v>
      </c>
      <c r="I12" s="20">
        <f>J12-'表-1～3'!$H79</f>
        <v>8.2377766</v>
      </c>
      <c r="J12" s="19">
        <f>(INT(H$2/100)*60+MOD(H$2,100))*'表-1～3'!$F79+'表-1～3'!$G79</f>
        <v>8.838886</v>
      </c>
      <c r="K12" s="13">
        <f>J12+'表-1～3'!$H79</f>
        <v>9.4399954</v>
      </c>
      <c r="L12" s="1">
        <f t="shared" si="3"/>
        <v>105.881732</v>
      </c>
      <c r="M12" s="2">
        <f t="shared" si="1"/>
        <v>145.88</v>
      </c>
    </row>
    <row r="13" spans="1:13" ht="16.5">
      <c r="A13" t="s">
        <v>94</v>
      </c>
      <c r="C13" s="1">
        <f>E6-E4</f>
        <v>16.058471999999995</v>
      </c>
      <c r="D13" s="1"/>
      <c r="H13" t="str">
        <f>'表-1～3'!$I80</f>
        <v>ストローク30m</v>
      </c>
      <c r="I13" s="20">
        <f>J13-'表-1～3'!$H80</f>
        <v>20.1685787</v>
      </c>
      <c r="J13" s="19">
        <f>(INT(H$2/100)*60+MOD(H$2,100))*'表-1～3'!$F80+'表-1～3'!$G80</f>
        <v>20.85422</v>
      </c>
      <c r="K13" s="13">
        <f>J13+'表-1～3'!$H80</f>
        <v>21.539861300000002</v>
      </c>
      <c r="L13" s="1">
        <f t="shared" si="3"/>
        <v>126.735952</v>
      </c>
      <c r="M13" s="2">
        <f t="shared" si="1"/>
        <v>206.74</v>
      </c>
    </row>
    <row r="14" spans="1:13" ht="16.5">
      <c r="A14" t="s">
        <v>97</v>
      </c>
      <c r="C14" s="1">
        <f>E8-E6</f>
        <v>14.375102000000005</v>
      </c>
      <c r="D14" s="1"/>
      <c r="H14" s="3" t="str">
        <f>'表-1～3'!$I81</f>
        <v>フィニッシュ5m</v>
      </c>
      <c r="I14" s="17">
        <f>J14-'表-1～3'!$H81</f>
        <v>2.8323420000000006</v>
      </c>
      <c r="J14" s="15">
        <f>(INT(H$2/100)*60+MOD(H$2,100))*'表-1～3'!$F81+'表-1～3'!$G81</f>
        <v>3.2643150000000007</v>
      </c>
      <c r="K14" s="14">
        <f>J14+'表-1～3'!$H81</f>
        <v>3.696288000000001</v>
      </c>
      <c r="L14" s="4">
        <f t="shared" si="3"/>
        <v>130.000267</v>
      </c>
      <c r="M14" s="5">
        <f t="shared" si="1"/>
        <v>210</v>
      </c>
    </row>
    <row r="15" spans="1:4" ht="16.5">
      <c r="A15" t="s">
        <v>99</v>
      </c>
      <c r="C15" s="1">
        <f>E10-E8</f>
        <v>16.248478999999996</v>
      </c>
      <c r="D15" s="1"/>
    </row>
    <row r="16" spans="8:11" ht="16.5">
      <c r="H16" t="s">
        <v>101</v>
      </c>
      <c r="J16" s="1">
        <f>L5</f>
        <v>30.861563000000004</v>
      </c>
      <c r="K16" s="1"/>
    </row>
    <row r="17" spans="8:11" ht="16.5">
      <c r="H17" t="s">
        <v>102</v>
      </c>
      <c r="J17" s="1">
        <f>L8-L5</f>
        <v>32.873735999999994</v>
      </c>
      <c r="K17" s="1"/>
    </row>
    <row r="18" spans="8:11" ht="16.5">
      <c r="H18" t="s">
        <v>103</v>
      </c>
      <c r="J18" s="1">
        <f>L11-L8</f>
        <v>33.307547</v>
      </c>
      <c r="K18" s="1"/>
    </row>
    <row r="19" spans="8:11" ht="16.5">
      <c r="H19" t="s">
        <v>104</v>
      </c>
      <c r="J19" s="1">
        <f>L14-L11</f>
        <v>32.95742100000001</v>
      </c>
      <c r="K19" s="1"/>
    </row>
  </sheetData>
  <sheetProtection/>
  <printOptions/>
  <pageMargins left="0.75" right="0.75" top="1" bottom="1" header="0.512" footer="0.51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B1">
      <selection activeCell="I3" sqref="I3"/>
    </sheetView>
  </sheetViews>
  <sheetFormatPr defaultColWidth="8.875" defaultRowHeight="13.5"/>
  <cols>
    <col min="1" max="1" width="15.50390625" style="0" customWidth="1"/>
    <col min="2" max="2" width="6.00390625" style="0" customWidth="1"/>
    <col min="3" max="4" width="5.625" style="0" customWidth="1"/>
    <col min="5" max="5" width="5.875" style="0" bestFit="1" customWidth="1"/>
    <col min="6" max="6" width="7.125" style="0" bestFit="1" customWidth="1"/>
    <col min="7" max="7" width="5.625" style="0" customWidth="1"/>
    <col min="8" max="8" width="14.875" style="0" customWidth="1"/>
    <col min="9" max="9" width="6.125" style="0" customWidth="1"/>
    <col min="10" max="10" width="5.875" style="0" bestFit="1" customWidth="1"/>
    <col min="11" max="11" width="6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112</v>
      </c>
      <c r="H1" t="s">
        <v>113</v>
      </c>
    </row>
    <row r="2" spans="1:13" ht="16.5">
      <c r="A2" s="8">
        <v>100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8">
        <v>219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t="str">
        <f>'表-1～3'!$I32</f>
        <v>スタート15m</v>
      </c>
      <c r="B3" s="20">
        <f>C3-'表-1～3'!$H32</f>
        <v>6.381317500000001</v>
      </c>
      <c r="C3" s="19">
        <f>(INT(A$2/100)*60+MOD(A$2,100))*'表-1～3'!$F32+'表-1～3'!$G32</f>
        <v>6.960492</v>
      </c>
      <c r="D3" s="13">
        <f>C3+'表-1～3'!$H32</f>
        <v>7.5396665</v>
      </c>
      <c r="E3" s="1">
        <f>C3</f>
        <v>6.960492</v>
      </c>
      <c r="F3" s="2">
        <f aca="true" t="shared" si="0" ref="F3:F10">INT(ROUND(E3/60,2))*100+MOD(ROUND(E3,2),60)</f>
        <v>6.96</v>
      </c>
      <c r="H3" t="str">
        <f>'表-1～3'!$I82</f>
        <v>スタート15m</v>
      </c>
      <c r="I3" s="20">
        <f>J3-'表-1～3'!$H82</f>
        <v>7.6050325999999995</v>
      </c>
      <c r="J3" s="19">
        <f>(INT(H$2/100)*60+MOD(H$2,100))*'表-1～3'!$F82+'表-1～3'!$G82</f>
        <v>7.906198</v>
      </c>
      <c r="K3" s="13">
        <f>J3+'表-1～3'!$H82</f>
        <v>8.2073634</v>
      </c>
      <c r="L3" s="1">
        <f>J3</f>
        <v>7.906198</v>
      </c>
      <c r="M3" s="2">
        <f aca="true" t="shared" si="1" ref="M3:M14">INT(ROUND(L3/60,2))*100+MOD(ROUND(L3,2),60)</f>
        <v>7.91</v>
      </c>
    </row>
    <row r="4" spans="1:13" ht="16.5">
      <c r="A4" s="3" t="str">
        <f>'表-1～3'!$I33</f>
        <v>ストローク10m</v>
      </c>
      <c r="B4" s="17">
        <f>C4-'表-1～3'!$H33</f>
        <v>6.1104864999999995</v>
      </c>
      <c r="C4" s="15">
        <f>(INT(A$2/100)*60+MOD(A$2,100))*'表-1～3'!$F33+'表-1～3'!$G33</f>
        <v>6.511854</v>
      </c>
      <c r="D4" s="14">
        <f>C4+'表-1～3'!$H33</f>
        <v>6.9132215</v>
      </c>
      <c r="E4" s="4">
        <f aca="true" t="shared" si="2" ref="E4:E10">E3+C4</f>
        <v>13.472346</v>
      </c>
      <c r="F4" s="5">
        <f t="shared" si="0"/>
        <v>13.47</v>
      </c>
      <c r="H4" t="str">
        <f>'表-1～3'!$I83</f>
        <v>ストローク30m</v>
      </c>
      <c r="I4" s="20">
        <f>J4-'表-1～3'!$H83</f>
        <v>20.703555899999998</v>
      </c>
      <c r="J4" s="19">
        <f>(INT(H$2/100)*60+MOD(H$2,100))*'表-1～3'!$F83+'表-1～3'!$G83</f>
        <v>21.32115</v>
      </c>
      <c r="K4" s="13">
        <f>J4+'表-1～3'!$H83</f>
        <v>21.9387441</v>
      </c>
      <c r="L4" s="1">
        <f aca="true" t="shared" si="3" ref="L4:L14">L3+J4</f>
        <v>29.227348</v>
      </c>
      <c r="M4" s="2">
        <f t="shared" si="1"/>
        <v>29.23</v>
      </c>
    </row>
    <row r="5" spans="1:13" ht="16.5">
      <c r="A5" t="str">
        <f>'表-1～3'!$I34</f>
        <v>ストローク20m</v>
      </c>
      <c r="B5" s="20">
        <f>C5-'表-1～3'!$H34</f>
        <v>12.1694089</v>
      </c>
      <c r="C5" s="19">
        <f>(INT(A$2/100)*60+MOD(A$2,100))*'表-1～3'!$F34+'表-1～3'!$G34</f>
        <v>12.902610000000001</v>
      </c>
      <c r="D5" s="13">
        <f>C5+'表-1～3'!$H34</f>
        <v>13.635811100000002</v>
      </c>
      <c r="E5" s="1">
        <f t="shared" si="2"/>
        <v>26.374956</v>
      </c>
      <c r="F5" s="2">
        <f t="shared" si="0"/>
        <v>26.37</v>
      </c>
      <c r="H5" s="3" t="str">
        <f>'表-1～3'!$I84</f>
        <v>ターン・イン5m</v>
      </c>
      <c r="I5" s="17">
        <f>J5-'表-1～3'!$H84</f>
        <v>3.1336419</v>
      </c>
      <c r="J5" s="15">
        <f>(INT(H$2/100)*60+MOD(H$2,100))*'表-1～3'!$F84+'表-1～3'!$G84</f>
        <v>3.366143</v>
      </c>
      <c r="K5" s="14">
        <f>J5+'表-1～3'!$H84</f>
        <v>3.5986441</v>
      </c>
      <c r="L5" s="4">
        <f t="shared" si="3"/>
        <v>32.593491</v>
      </c>
      <c r="M5" s="5">
        <f t="shared" si="1"/>
        <v>32.59</v>
      </c>
    </row>
    <row r="6" spans="1:13" ht="16.5">
      <c r="A6" s="3" t="str">
        <f>'表-1～3'!$I35</f>
        <v>ターン・イン5m</v>
      </c>
      <c r="B6" s="17">
        <f>C6-'表-1～3'!$H35</f>
        <v>2.1985018</v>
      </c>
      <c r="C6" s="15">
        <f>(INT(A$2/100)*60+MOD(A$2,100))*'表-1～3'!$F35+'表-1～3'!$G35</f>
        <v>2.814912</v>
      </c>
      <c r="D6" s="14">
        <f>C6+'表-1～3'!$H35</f>
        <v>3.4313222000000003</v>
      </c>
      <c r="E6" s="4">
        <f t="shared" si="2"/>
        <v>29.189868</v>
      </c>
      <c r="F6" s="5">
        <f t="shared" si="0"/>
        <v>29.19</v>
      </c>
      <c r="H6" t="str">
        <f>'表-1～3'!$I85</f>
        <v>ターン・アウト15m</v>
      </c>
      <c r="I6" s="20">
        <f>J6-'表-1～3'!$H85</f>
        <v>9.487213800000001</v>
      </c>
      <c r="J6" s="19">
        <f>(INT(H$2/100)*60+MOD(H$2,100))*'表-1～3'!$F85+'表-1～3'!$G85</f>
        <v>10.100604</v>
      </c>
      <c r="K6" s="13">
        <f>J6+'表-1～3'!$H85</f>
        <v>10.7139942</v>
      </c>
      <c r="L6" s="1">
        <f t="shared" si="3"/>
        <v>42.694095000000004</v>
      </c>
      <c r="M6" s="2">
        <f t="shared" si="1"/>
        <v>42.69</v>
      </c>
    </row>
    <row r="7" spans="1:13" ht="16.5">
      <c r="A7" t="str">
        <f>'表-1～3'!$I36</f>
        <v>ターン・アウト15m</v>
      </c>
      <c r="B7" s="20">
        <f>C7-'表-1～3'!$H36</f>
        <v>8.310703299999998</v>
      </c>
      <c r="C7" s="19">
        <f>(INT(A$2/100)*60+MOD(A$2,100))*'表-1～3'!$F36+'表-1～3'!$G36</f>
        <v>9.045449999999999</v>
      </c>
      <c r="D7" s="13">
        <f>C7+'表-1～3'!$H36</f>
        <v>9.7801967</v>
      </c>
      <c r="E7" s="1">
        <f t="shared" si="2"/>
        <v>38.235318</v>
      </c>
      <c r="F7" s="2">
        <f t="shared" si="0"/>
        <v>38.24</v>
      </c>
      <c r="H7" t="str">
        <f>'表-1～3'!$I86</f>
        <v>ストローク30m</v>
      </c>
      <c r="I7" s="20">
        <f>J7-'表-1～3'!$H86</f>
        <v>21.3575823</v>
      </c>
      <c r="J7" s="19">
        <f>(INT(H$2/100)*60+MOD(H$2,100))*'表-1～3'!$F86+'表-1～3'!$G86</f>
        <v>22.195506</v>
      </c>
      <c r="K7" s="13">
        <f>J7+'表-1～3'!$H86</f>
        <v>23.033429700000003</v>
      </c>
      <c r="L7" s="1">
        <f t="shared" si="3"/>
        <v>64.889601</v>
      </c>
      <c r="M7" s="2">
        <f t="shared" si="1"/>
        <v>104.89</v>
      </c>
    </row>
    <row r="8" spans="1:13" ht="16.5">
      <c r="A8" s="3" t="str">
        <f>'表-1～3'!$I37</f>
        <v>ストローク10m</v>
      </c>
      <c r="B8" s="17">
        <f>C8-'表-1～3'!$H37</f>
        <v>5.5452948</v>
      </c>
      <c r="C8" s="15">
        <f>(INT(A$2/100)*60+MOD(A$2,100))*'表-1～3'!$F37+'表-1～3'!$G37</f>
        <v>6.362697</v>
      </c>
      <c r="D8" s="14">
        <f>C8+'表-1～3'!$H37</f>
        <v>7.1800992</v>
      </c>
      <c r="E8" s="4">
        <f t="shared" si="2"/>
        <v>44.598015</v>
      </c>
      <c r="F8" s="5">
        <f t="shared" si="0"/>
        <v>44.6</v>
      </c>
      <c r="H8" s="3" t="str">
        <f>'表-1～3'!$I87</f>
        <v>ターン・イン5m</v>
      </c>
      <c r="I8" s="17">
        <f>J8-'表-1～3'!$H87</f>
        <v>2.7720891</v>
      </c>
      <c r="J8" s="15">
        <f>(INT(H$2/100)*60+MOD(H$2,100))*'表-1～3'!$F87+'表-1～3'!$G87</f>
        <v>3.41411</v>
      </c>
      <c r="K8" s="14">
        <f>J8+'表-1～3'!$H87</f>
        <v>4.0561309</v>
      </c>
      <c r="L8" s="4">
        <f t="shared" si="3"/>
        <v>68.30371099999999</v>
      </c>
      <c r="M8" s="5">
        <f t="shared" si="1"/>
        <v>108.3</v>
      </c>
    </row>
    <row r="9" spans="1:13" ht="16.5">
      <c r="A9" t="str">
        <f>'表-1～3'!$I38</f>
        <v>ストローク20m</v>
      </c>
      <c r="B9" s="20">
        <f>C9-'表-1～3'!$H38</f>
        <v>11.6555989</v>
      </c>
      <c r="C9" s="19">
        <f>(INT(A$2/100)*60+MOD(A$2,100))*'表-1～3'!$F38+'表-1～3'!$G38</f>
        <v>12.528939999999999</v>
      </c>
      <c r="D9" s="13">
        <f>C9+'表-1～3'!$H38</f>
        <v>13.402281099999998</v>
      </c>
      <c r="E9" s="1">
        <f t="shared" si="2"/>
        <v>57.126954999999995</v>
      </c>
      <c r="F9" s="2">
        <f t="shared" si="0"/>
        <v>57.13</v>
      </c>
      <c r="H9" t="str">
        <f>'表-1～3'!$I88</f>
        <v>ターン・アウト15m</v>
      </c>
      <c r="I9" s="20">
        <f>J9-'表-1～3'!$H88</f>
        <v>9.3250895</v>
      </c>
      <c r="J9" s="19">
        <f>(INT(H$2/100)*60+MOD(H$2,100))*'表-1～3'!$F88+'表-1～3'!$G88</f>
        <v>10.06165</v>
      </c>
      <c r="K9" s="13">
        <f>J9+'表-1～3'!$H88</f>
        <v>10.7982105</v>
      </c>
      <c r="L9" s="1">
        <f t="shared" si="3"/>
        <v>78.365361</v>
      </c>
      <c r="M9" s="2">
        <f t="shared" si="1"/>
        <v>118.37</v>
      </c>
    </row>
    <row r="10" spans="1:13" ht="16.5">
      <c r="A10" s="3" t="str">
        <f>'表-1～3'!$I39</f>
        <v>フィニッシュ5m</v>
      </c>
      <c r="B10" s="17">
        <f>C10-'表-1～3'!$H39</f>
        <v>2.2660145</v>
      </c>
      <c r="C10" s="15">
        <f>(INT(A$2/100)*60+MOD(A$2,100))*'表-1～3'!$F39+'表-1～3'!$G39</f>
        <v>2.8731549999999997</v>
      </c>
      <c r="D10" s="14">
        <f>C10+'表-1～3'!$H39</f>
        <v>3.4802954999999995</v>
      </c>
      <c r="E10" s="4">
        <f t="shared" si="2"/>
        <v>60.00010999999999</v>
      </c>
      <c r="F10" s="5">
        <f t="shared" si="0"/>
        <v>100</v>
      </c>
      <c r="H10" t="str">
        <f>'表-1～3'!$I89</f>
        <v>ストローク30m</v>
      </c>
      <c r="I10" s="20">
        <f>J10-'表-1～3'!$H89</f>
        <v>21.0676187</v>
      </c>
      <c r="J10" s="19">
        <f>(INT(H$2/100)*60+MOD(H$2,100))*'表-1～3'!$F89+'表-1～3'!$G89</f>
        <v>21.991988</v>
      </c>
      <c r="K10" s="13">
        <f>J10+'表-1～3'!$H89</f>
        <v>22.916357299999998</v>
      </c>
      <c r="L10" s="1">
        <f t="shared" si="3"/>
        <v>100.357349</v>
      </c>
      <c r="M10" s="2">
        <f t="shared" si="1"/>
        <v>140.36</v>
      </c>
    </row>
    <row r="11" spans="8:13" ht="16.5">
      <c r="H11" s="3" t="str">
        <f>'表-1～3'!$I90</f>
        <v>ターン・イン5m</v>
      </c>
      <c r="I11" s="17">
        <f>J11-'表-1～3'!$H90</f>
        <v>2.7757205999999996</v>
      </c>
      <c r="J11" s="15">
        <f>(INT(H$2/100)*60+MOD(H$2,100))*'表-1～3'!$F90+'表-1～3'!$G90</f>
        <v>3.407291</v>
      </c>
      <c r="K11" s="14">
        <f>J11+'表-1～3'!$H90</f>
        <v>4.0388614</v>
      </c>
      <c r="L11" s="4">
        <f t="shared" si="3"/>
        <v>103.76464</v>
      </c>
      <c r="M11" s="5">
        <f t="shared" si="1"/>
        <v>143.76</v>
      </c>
    </row>
    <row r="12" spans="1:13" ht="16.5">
      <c r="A12" t="s">
        <v>93</v>
      </c>
      <c r="C12" s="1">
        <f>E4</f>
        <v>13.472346</v>
      </c>
      <c r="D12" s="1"/>
      <c r="H12" t="str">
        <f>'表-1～3'!$I91</f>
        <v>ターン・アウト15m</v>
      </c>
      <c r="I12" s="20">
        <f>J12-'表-1～3'!$H91</f>
        <v>9.336758499999998</v>
      </c>
      <c r="J12" s="19">
        <f>(INT(H$2/100)*60+MOD(H$2,100))*'表-1～3'!$F91+'表-1～3'!$G91</f>
        <v>10.086856999999998</v>
      </c>
      <c r="K12" s="13">
        <f>J12+'表-1～3'!$H91</f>
        <v>10.836955499999998</v>
      </c>
      <c r="L12" s="1">
        <f t="shared" si="3"/>
        <v>113.851497</v>
      </c>
      <c r="M12" s="2">
        <f t="shared" si="1"/>
        <v>153.85</v>
      </c>
    </row>
    <row r="13" spans="1:13" ht="16.5">
      <c r="A13" t="s">
        <v>94</v>
      </c>
      <c r="C13" s="1">
        <f>E6-E4</f>
        <v>15.717522</v>
      </c>
      <c r="D13" s="1"/>
      <c r="H13" t="str">
        <f>'表-1～3'!$I92</f>
        <v>ストローク30m</v>
      </c>
      <c r="I13" s="20">
        <f>J13-'表-1～3'!$H92</f>
        <v>20.9890264</v>
      </c>
      <c r="J13" s="19">
        <f>(INT(H$2/100)*60+MOD(H$2,100))*'表-1～3'!$F92+'表-1～3'!$G92</f>
        <v>21.84163</v>
      </c>
      <c r="K13" s="13">
        <f>J13+'表-1～3'!$H92</f>
        <v>22.694233599999997</v>
      </c>
      <c r="L13" s="1">
        <f t="shared" si="3"/>
        <v>135.693127</v>
      </c>
      <c r="M13" s="2">
        <f t="shared" si="1"/>
        <v>215.69</v>
      </c>
    </row>
    <row r="14" spans="1:13" ht="16.5">
      <c r="A14" t="s">
        <v>97</v>
      </c>
      <c r="C14" s="1">
        <f>E8-E6</f>
        <v>15.408146999999996</v>
      </c>
      <c r="D14" s="1"/>
      <c r="H14" s="3" t="str">
        <f>'表-1～3'!$I93</f>
        <v>フィニッシュ5m</v>
      </c>
      <c r="I14" s="17">
        <f>J14-'表-1～3'!$H93</f>
        <v>2.6222526</v>
      </c>
      <c r="J14" s="15">
        <f>(INT(H$2/100)*60+MOD(H$2,100))*'表-1～3'!$F93+'表-1～3'!$G93</f>
        <v>3.30742</v>
      </c>
      <c r="K14" s="14">
        <f>J14+'表-1～3'!$H93</f>
        <v>3.9925874</v>
      </c>
      <c r="L14" s="4">
        <f t="shared" si="3"/>
        <v>139.000547</v>
      </c>
      <c r="M14" s="5">
        <f t="shared" si="1"/>
        <v>219</v>
      </c>
    </row>
    <row r="15" spans="1:4" ht="16.5">
      <c r="A15" t="s">
        <v>99</v>
      </c>
      <c r="C15" s="1">
        <f>E10-E8</f>
        <v>15.402094999999996</v>
      </c>
      <c r="D15" s="1"/>
    </row>
    <row r="16" spans="8:11" ht="16.5">
      <c r="H16" t="s">
        <v>101</v>
      </c>
      <c r="J16" s="1">
        <f>L5</f>
        <v>32.593491</v>
      </c>
      <c r="K16" s="1"/>
    </row>
    <row r="17" spans="8:11" ht="16.5">
      <c r="H17" t="s">
        <v>102</v>
      </c>
      <c r="J17" s="1">
        <f>L8-L5</f>
        <v>35.71021999999999</v>
      </c>
      <c r="K17" s="1"/>
    </row>
    <row r="18" spans="8:11" ht="16.5">
      <c r="H18" t="s">
        <v>103</v>
      </c>
      <c r="J18" s="1">
        <f>L11-L8</f>
        <v>35.46092900000001</v>
      </c>
      <c r="K18" s="1"/>
    </row>
    <row r="19" spans="8:11" ht="16.5">
      <c r="H19" t="s">
        <v>104</v>
      </c>
      <c r="J19" s="1">
        <f>L14-L11</f>
        <v>35.23590700000001</v>
      </c>
      <c r="K19" s="1"/>
    </row>
  </sheetData>
  <sheetProtection/>
  <printOptions/>
  <pageMargins left="0.75" right="0.75" top="1" bottom="1" header="0.512" footer="0.512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4">
      <selection activeCell="B18" sqref="B18"/>
    </sheetView>
  </sheetViews>
  <sheetFormatPr defaultColWidth="8.875" defaultRowHeight="13.5"/>
  <cols>
    <col min="1" max="1" width="14.875" style="0" customWidth="1"/>
    <col min="2" max="2" width="6.00390625" style="0" customWidth="1"/>
    <col min="3" max="3" width="5.875" style="0" bestFit="1" customWidth="1"/>
    <col min="4" max="4" width="6.00390625" style="0" customWidth="1"/>
    <col min="5" max="5" width="6.875" style="0" bestFit="1" customWidth="1"/>
    <col min="6" max="6" width="7.125" style="0" bestFit="1" customWidth="1"/>
    <col min="7" max="7" width="8.875" style="0" customWidth="1"/>
    <col min="8" max="8" width="10.625" style="0" customWidth="1"/>
    <col min="9" max="11" width="7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19</v>
      </c>
      <c r="H1" t="s">
        <v>20</v>
      </c>
    </row>
    <row r="2" spans="1:13" ht="16.5">
      <c r="A2" s="8">
        <v>200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9">
        <v>452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s="10" t="str">
        <f>'表-1～3'!$I94</f>
        <v>スタート15m</v>
      </c>
      <c r="B3" s="48">
        <f>C3-'表-1～3'!$H94</f>
        <v>6.1521555999999995</v>
      </c>
      <c r="C3" s="49">
        <f>(INT(A$2/100)*60+MOD(A$2,100))*'表-1～3'!$F94+'表-1～3'!$G94</f>
        <v>6.490112999999999</v>
      </c>
      <c r="D3" s="50">
        <f>C3+'表-1～3'!$H94</f>
        <v>6.828070399999999</v>
      </c>
      <c r="E3" s="51">
        <f>C3</f>
        <v>6.490112999999999</v>
      </c>
      <c r="F3" s="52">
        <f aca="true" t="shared" si="0" ref="F3:F14">INT(ROUND(E3/60,2))*100+MOD(ROUND(E3,2),60)</f>
        <v>6.49</v>
      </c>
      <c r="H3" t="str">
        <f>'表-1～3'!$I120</f>
        <v>0～  50m</v>
      </c>
      <c r="I3" s="20">
        <f>J3-'表-1～3'!$H120</f>
        <v>30.393683199999998</v>
      </c>
      <c r="J3" s="19">
        <f>(INT(H$2/100)*60+MOD(H$2,100))*'表-1～3'!$F120+'表-1～3'!$G120</f>
        <v>30.84451</v>
      </c>
      <c r="K3" s="13">
        <f>J3+'表-1～3'!$H120</f>
        <v>31.2953368</v>
      </c>
      <c r="L3" s="1">
        <f>J3</f>
        <v>30.84451</v>
      </c>
      <c r="M3" s="2">
        <f aca="true" t="shared" si="1" ref="M3:M10">INT(ROUND(L3/60,2))*100+MOD(ROUND(L3,2),60)</f>
        <v>30.84</v>
      </c>
    </row>
    <row r="4" spans="1:13" ht="16.5">
      <c r="A4" s="10" t="str">
        <f>'表-1～3'!$I95</f>
        <v>ストローク30m</v>
      </c>
      <c r="B4" s="48">
        <f>C4-'表-1～3'!$H95</f>
        <v>17.4478042</v>
      </c>
      <c r="C4" s="49">
        <f>(INT(A$2/100)*60+MOD(A$2,100))*'表-1～3'!$F95+'表-1～3'!$G95</f>
        <v>17.806350000000002</v>
      </c>
      <c r="D4" s="50">
        <f>C4+'表-1～3'!$H95</f>
        <v>18.164895800000004</v>
      </c>
      <c r="E4" s="51">
        <f aca="true" t="shared" si="2" ref="E4:E14">E3+C4</f>
        <v>24.296463000000003</v>
      </c>
      <c r="F4" s="52">
        <f t="shared" si="0"/>
        <v>24.3</v>
      </c>
      <c r="H4" s="3" t="str">
        <f>'表-1～3'!$I121</f>
        <v>50～100m</v>
      </c>
      <c r="I4" s="17">
        <f>J4-'表-1～3'!$H121</f>
        <v>34.7849903</v>
      </c>
      <c r="J4" s="15">
        <f>(INT(H$2/100)*60+MOD(H$2,100))*'表-1～3'!$F121+'表-1～3'!$G121</f>
        <v>35.2014</v>
      </c>
      <c r="K4" s="14">
        <f>J4+'表-1～3'!$H121</f>
        <v>35.6178097</v>
      </c>
      <c r="L4" s="4">
        <f aca="true" t="shared" si="3" ref="L4:L10">L3+J4</f>
        <v>66.04590999999999</v>
      </c>
      <c r="M4" s="5">
        <f t="shared" si="1"/>
        <v>106.05</v>
      </c>
    </row>
    <row r="5" spans="1:13" ht="16.5">
      <c r="A5" s="11" t="str">
        <f>'表-1～3'!$I96</f>
        <v>ターン・イン5m</v>
      </c>
      <c r="B5" s="64">
        <f>C5-'表-1～3'!$H96</f>
        <v>2.2554991</v>
      </c>
      <c r="C5" s="55">
        <f>(INT(A$2/100)*60+MOD(A$2,100))*'表-1～3'!$F96+'表-1～3'!$G96</f>
        <v>2.6412500000000003</v>
      </c>
      <c r="D5" s="56">
        <f>C5+'表-1～3'!$H96</f>
        <v>3.0270009000000004</v>
      </c>
      <c r="E5" s="57">
        <f t="shared" si="2"/>
        <v>26.937713000000002</v>
      </c>
      <c r="F5" s="58">
        <f t="shared" si="0"/>
        <v>26.94</v>
      </c>
      <c r="H5" t="str">
        <f>'表-1～3'!$I122</f>
        <v>100～150m</v>
      </c>
      <c r="I5" s="20">
        <f>J5-'表-1～3'!$H122</f>
        <v>37.45375569999999</v>
      </c>
      <c r="J5" s="19">
        <f>(INT(H$2/100)*60+MOD(H$2,100))*'表-1～3'!$F122+'表-1～3'!$G122</f>
        <v>37.94299999999999</v>
      </c>
      <c r="K5" s="13">
        <f>J5+'表-1～3'!$H122</f>
        <v>38.432244299999994</v>
      </c>
      <c r="L5" s="1">
        <f t="shared" si="3"/>
        <v>103.98890999999998</v>
      </c>
      <c r="M5" s="2">
        <f t="shared" si="1"/>
        <v>143.99</v>
      </c>
    </row>
    <row r="6" spans="1:13" ht="16.5">
      <c r="A6" s="10" t="str">
        <f>'表-1～3'!$I97</f>
        <v>ターン・アウト15m</v>
      </c>
      <c r="B6" s="48">
        <f>C6-'表-1～3'!$H97</f>
        <v>8.2655078</v>
      </c>
      <c r="C6" s="49">
        <f>(INT(A$2/100)*60+MOD(A$2,100))*'表-1～3'!$F97+'表-1～3'!$G97</f>
        <v>8.773045</v>
      </c>
      <c r="D6" s="50">
        <f>C6+'表-1～3'!$H97</f>
        <v>9.2805822</v>
      </c>
      <c r="E6" s="51">
        <f t="shared" si="2"/>
        <v>35.710758</v>
      </c>
      <c r="F6" s="52">
        <f t="shared" si="0"/>
        <v>35.71</v>
      </c>
      <c r="H6" s="3" t="str">
        <f>'表-1～3'!$I123</f>
        <v>150～200m</v>
      </c>
      <c r="I6" s="17">
        <f>J6-'表-1～3'!$H123</f>
        <v>36.6015035</v>
      </c>
      <c r="J6" s="15">
        <f>(INT(H$2/100)*60+MOD(H$2,100))*'表-1～3'!$F123+'表-1～3'!$G123</f>
        <v>37.13741</v>
      </c>
      <c r="K6" s="14">
        <f>J6+'表-1～3'!$H123</f>
        <v>37.673316500000006</v>
      </c>
      <c r="L6" s="4">
        <f t="shared" si="3"/>
        <v>141.12631999999996</v>
      </c>
      <c r="M6" s="5">
        <f t="shared" si="1"/>
        <v>221.13</v>
      </c>
    </row>
    <row r="7" spans="1:13" ht="16.5">
      <c r="A7" s="10" t="str">
        <f>'表-1～3'!$I98</f>
        <v>ストローク30m</v>
      </c>
      <c r="B7" s="48">
        <f>C7-'表-1～3'!$H98</f>
        <v>18.683681200000002</v>
      </c>
      <c r="C7" s="49">
        <f>(INT(A$2/100)*60+MOD(A$2,100))*'表-1～3'!$F98+'表-1～3'!$G98</f>
        <v>19.190150000000003</v>
      </c>
      <c r="D7" s="50">
        <f>C7+'表-1～3'!$H98</f>
        <v>19.696618800000003</v>
      </c>
      <c r="E7" s="51">
        <f t="shared" si="2"/>
        <v>54.900908</v>
      </c>
      <c r="F7" s="52">
        <f t="shared" si="0"/>
        <v>54.9</v>
      </c>
      <c r="H7" t="str">
        <f>'表-1～3'!$I124</f>
        <v>200～250m</v>
      </c>
      <c r="I7" s="20">
        <f>J7-'表-1～3'!$H124</f>
        <v>40.98774439999999</v>
      </c>
      <c r="J7" s="19">
        <f>(INT(H$2/100)*60+MOD(H$2,100))*'表-1～3'!$F124+'表-1～3'!$G124</f>
        <v>41.66615999999999</v>
      </c>
      <c r="K7" s="13">
        <f>J7+'表-1～3'!$H124</f>
        <v>42.34457559999999</v>
      </c>
      <c r="L7" s="1">
        <f t="shared" si="3"/>
        <v>182.79247999999995</v>
      </c>
      <c r="M7" s="2">
        <f t="shared" si="1"/>
        <v>302.78999999999996</v>
      </c>
    </row>
    <row r="8" spans="1:13" ht="16.5">
      <c r="A8" s="11" t="str">
        <f>'表-1～3'!$I99</f>
        <v>ターン・イン5m</v>
      </c>
      <c r="B8" s="64">
        <f>C8-'表-1～3'!$H99</f>
        <v>2.9559333</v>
      </c>
      <c r="C8" s="55">
        <f>(INT(A$2/100)*60+MOD(A$2,100))*'表-1～3'!$F99+'表-1～3'!$G99</f>
        <v>3.186206</v>
      </c>
      <c r="D8" s="56">
        <f>C8+'表-1～3'!$H99</f>
        <v>3.4164787</v>
      </c>
      <c r="E8" s="57">
        <f t="shared" si="2"/>
        <v>58.087114</v>
      </c>
      <c r="F8" s="58">
        <f t="shared" si="0"/>
        <v>58.09</v>
      </c>
      <c r="H8" s="3" t="str">
        <f>'表-1～3'!$I125</f>
        <v>250～300m</v>
      </c>
      <c r="I8" s="17">
        <f>J8-'表-1～3'!$H125</f>
        <v>41.444011700000004</v>
      </c>
      <c r="J8" s="15">
        <f>(INT(H$2/100)*60+MOD(H$2,100))*'表-1～3'!$F125+'表-1～3'!$G125</f>
        <v>42.166940000000004</v>
      </c>
      <c r="K8" s="14">
        <f>J8+'表-1～3'!$H125</f>
        <v>42.8898683</v>
      </c>
      <c r="L8" s="4">
        <f t="shared" si="3"/>
        <v>224.95941999999997</v>
      </c>
      <c r="M8" s="5">
        <f t="shared" si="1"/>
        <v>344.96000000000004</v>
      </c>
    </row>
    <row r="9" spans="1:13" ht="16.5">
      <c r="A9" s="10" t="str">
        <f>'表-1～3'!$I100</f>
        <v>ターン・アウト15m</v>
      </c>
      <c r="B9" s="48">
        <f>C9-'表-1～3'!$H100</f>
        <v>8.8660103</v>
      </c>
      <c r="C9" s="49">
        <f>(INT(A$2/100)*60+MOD(A$2,100))*'表-1～3'!$F100+'表-1～3'!$G100</f>
        <v>9.484378</v>
      </c>
      <c r="D9" s="50">
        <f>C9+'表-1～3'!$H100</f>
        <v>10.1027457</v>
      </c>
      <c r="E9" s="51">
        <f t="shared" si="2"/>
        <v>67.571492</v>
      </c>
      <c r="F9" s="52">
        <f t="shared" si="0"/>
        <v>107.57</v>
      </c>
      <c r="H9" t="str">
        <f>'表-1～3'!$I126</f>
        <v>300～350m</v>
      </c>
      <c r="I9" s="20">
        <f>J9-'表-1～3'!$H126</f>
        <v>33.537432</v>
      </c>
      <c r="J9" s="19">
        <f>(INT(H$2/100)*60+MOD(H$2,100))*'表-1～3'!$F126+'表-1～3'!$G126</f>
        <v>34.10201</v>
      </c>
      <c r="K9" s="13">
        <f>J9+'表-1～3'!$H126</f>
        <v>34.666588</v>
      </c>
      <c r="L9" s="1">
        <f t="shared" si="3"/>
        <v>259.06143</v>
      </c>
      <c r="M9" s="2">
        <f t="shared" si="1"/>
        <v>419.06</v>
      </c>
    </row>
    <row r="10" spans="1:13" ht="16.5">
      <c r="A10" s="10" t="str">
        <f>'表-1～3'!$I101</f>
        <v>ストローク30m</v>
      </c>
      <c r="B10" s="48">
        <f>C10-'表-1～3'!$H101</f>
        <v>19.6126271</v>
      </c>
      <c r="C10" s="49">
        <f>(INT(A$2/100)*60+MOD(A$2,100))*'表-1～3'!$F101+'表-1～3'!$G101</f>
        <v>20.27346</v>
      </c>
      <c r="D10" s="50">
        <f>C10+'表-1～3'!$H101</f>
        <v>20.9342929</v>
      </c>
      <c r="E10" s="51">
        <f t="shared" si="2"/>
        <v>87.844952</v>
      </c>
      <c r="F10" s="52">
        <f t="shared" si="0"/>
        <v>127.84</v>
      </c>
      <c r="H10" s="3" t="str">
        <f>'表-1～3'!$I127</f>
        <v>350～400m</v>
      </c>
      <c r="I10" s="17">
        <f>J10-'表-1～3'!$H127</f>
        <v>32.431241500000006</v>
      </c>
      <c r="J10" s="15">
        <f>(INT(H$2/100)*60+MOD(H$2,100))*'表-1～3'!$F127+'表-1～3'!$G127</f>
        <v>32.93272</v>
      </c>
      <c r="K10" s="14">
        <f>J10+'表-1～3'!$H127</f>
        <v>33.4341985</v>
      </c>
      <c r="L10" s="4">
        <f t="shared" si="3"/>
        <v>291.99415</v>
      </c>
      <c r="M10" s="5">
        <f t="shared" si="1"/>
        <v>451.99</v>
      </c>
    </row>
    <row r="11" spans="1:6" ht="16.5">
      <c r="A11" s="11" t="str">
        <f>'表-1～3'!$I102</f>
        <v>ターン・イン5m</v>
      </c>
      <c r="B11" s="64">
        <f>C11-'表-1～3'!$H102</f>
        <v>2.580054</v>
      </c>
      <c r="C11" s="55">
        <f>(INT(A$2/100)*60+MOD(A$2,100))*'表-1～3'!$F102+'表-1～3'!$G102</f>
        <v>3.06649</v>
      </c>
      <c r="D11" s="56">
        <f>C11+'表-1～3'!$H102</f>
        <v>3.552926</v>
      </c>
      <c r="E11" s="57">
        <f t="shared" si="2"/>
        <v>90.91144200000001</v>
      </c>
      <c r="F11" s="58">
        <f t="shared" si="0"/>
        <v>130.91</v>
      </c>
    </row>
    <row r="12" spans="1:11" ht="16.5">
      <c r="A12" s="10" t="str">
        <f>'表-1～3'!$I103</f>
        <v>ターン・アウト15m</v>
      </c>
      <c r="B12" s="48">
        <f>C12-'表-1～3'!$H103</f>
        <v>8.0797857</v>
      </c>
      <c r="C12" s="49">
        <f>(INT(A$2/100)*60+MOD(A$2,100))*'表-1～3'!$F103+'表-1～3'!$G103</f>
        <v>8.53017</v>
      </c>
      <c r="D12" s="50">
        <f>C12+'表-1～3'!$H103</f>
        <v>8.9805543</v>
      </c>
      <c r="E12" s="51">
        <f t="shared" si="2"/>
        <v>99.441612</v>
      </c>
      <c r="F12" s="52">
        <f t="shared" si="0"/>
        <v>139.44</v>
      </c>
      <c r="H12" t="s">
        <v>95</v>
      </c>
      <c r="J12" s="2">
        <f>INT(ROUND(L4,2)/60)*100+MOD(ROUND(L4,2),60)</f>
        <v>106.05</v>
      </c>
      <c r="K12" s="2"/>
    </row>
    <row r="13" spans="1:11" ht="16.5">
      <c r="A13" s="10" t="str">
        <f>'表-1～3'!$I104</f>
        <v>ストローク30m</v>
      </c>
      <c r="B13" s="48">
        <f>C13-'表-1～3'!$H104</f>
        <v>17.170512</v>
      </c>
      <c r="C13" s="49">
        <f>(INT(A$2/100)*60+MOD(A$2,100))*'表-1～3'!$F104+'表-1～3'!$G104</f>
        <v>17.692249999999998</v>
      </c>
      <c r="D13" s="50">
        <f>C13+'表-1～3'!$H104</f>
        <v>18.213987999999997</v>
      </c>
      <c r="E13" s="51">
        <f t="shared" si="2"/>
        <v>117.13386200000001</v>
      </c>
      <c r="F13" s="52">
        <f t="shared" si="0"/>
        <v>157.13</v>
      </c>
      <c r="H13" t="s">
        <v>96</v>
      </c>
      <c r="J13" s="2">
        <f>INT(ROUND(L6-L4,2)/60)*100+MOD(ROUND(L6-L4,2),60)</f>
        <v>115.08</v>
      </c>
      <c r="K13" s="2"/>
    </row>
    <row r="14" spans="1:11" ht="16.5">
      <c r="A14" s="11" t="str">
        <f>'表-1～3'!$I105</f>
        <v>フィニッシュ5m</v>
      </c>
      <c r="B14" s="64">
        <f>C14-'表-1～3'!$H105</f>
        <v>2.7747495200000003</v>
      </c>
      <c r="C14" s="55">
        <f>(INT(A$2/100)*60+MOD(A$2,100))*'表-1～3'!$F105+'表-1～3'!$G105</f>
        <v>2.867805</v>
      </c>
      <c r="D14" s="56">
        <f>C14+'表-1～3'!$H105</f>
        <v>2.96086048</v>
      </c>
      <c r="E14" s="57">
        <f t="shared" si="2"/>
        <v>120.00166700000001</v>
      </c>
      <c r="F14" s="58">
        <f t="shared" si="0"/>
        <v>200</v>
      </c>
      <c r="H14" t="s">
        <v>98</v>
      </c>
      <c r="J14" s="2">
        <f>INT(ROUND(L8-L6,2)/60)*100+MOD(ROUND(L8-L6,2),60)</f>
        <v>123.83</v>
      </c>
      <c r="K14" s="2"/>
    </row>
    <row r="15" spans="8:11" ht="16.5">
      <c r="H15" t="s">
        <v>100</v>
      </c>
      <c r="J15" s="2">
        <f>INT(ROUND(L10-L8,2)/60)*100+MOD(ROUND(L10-L8,2),60)</f>
        <v>107.03</v>
      </c>
      <c r="K15" s="2"/>
    </row>
    <row r="16" spans="1:4" ht="16.5">
      <c r="A16" t="s">
        <v>101</v>
      </c>
      <c r="C16" s="1">
        <f>E5</f>
        <v>26.937713000000002</v>
      </c>
      <c r="D16" s="1"/>
    </row>
    <row r="17" spans="1:4" ht="16.5">
      <c r="A17" t="s">
        <v>102</v>
      </c>
      <c r="C17" s="1">
        <f>E8-E5</f>
        <v>31.149400999999997</v>
      </c>
      <c r="D17" s="1"/>
    </row>
    <row r="18" spans="1:4" ht="16.5">
      <c r="A18" t="s">
        <v>103</v>
      </c>
      <c r="C18" s="1">
        <f>E11-E8</f>
        <v>32.82432800000001</v>
      </c>
      <c r="D18" s="1"/>
    </row>
    <row r="19" spans="1:4" ht="16.5">
      <c r="A19" t="s">
        <v>104</v>
      </c>
      <c r="C19" s="1">
        <f>E14-E11</f>
        <v>29.090225000000004</v>
      </c>
      <c r="D19" s="1"/>
    </row>
  </sheetData>
  <sheetProtection/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A1">
      <selection activeCell="E23" sqref="E23"/>
    </sheetView>
  </sheetViews>
  <sheetFormatPr defaultColWidth="8.875" defaultRowHeight="13.5"/>
  <cols>
    <col min="1" max="1" width="12.375" style="0" customWidth="1"/>
    <col min="2" max="5" width="6.125" style="0" customWidth="1"/>
    <col min="6" max="6" width="3.875" style="0" customWidth="1"/>
    <col min="7" max="7" width="15.50390625" style="0" customWidth="1"/>
    <col min="8" max="8" width="6.125" style="16" customWidth="1"/>
    <col min="9" max="10" width="5.625" style="0" customWidth="1"/>
    <col min="11" max="11" width="5.875" style="0" bestFit="1" customWidth="1"/>
    <col min="12" max="12" width="8.875" style="0" customWidth="1"/>
    <col min="13" max="13" width="3.125" style="0" customWidth="1"/>
    <col min="14" max="14" width="14.875" style="0" customWidth="1"/>
    <col min="15" max="15" width="6.125" style="0" customWidth="1"/>
    <col min="16" max="16" width="6.00390625" style="0" customWidth="1"/>
    <col min="17" max="17" width="6.125" style="0" customWidth="1"/>
    <col min="18" max="18" width="6.875" style="0" bestFit="1" customWidth="1"/>
    <col min="19" max="19" width="7.125" style="0" bestFit="1" customWidth="1"/>
    <col min="20" max="20" width="8.875" style="0" customWidth="1"/>
    <col min="21" max="21" width="10.625" style="0" customWidth="1"/>
    <col min="22" max="22" width="6.125" style="0" customWidth="1"/>
    <col min="23" max="23" width="7.125" style="0" bestFit="1" customWidth="1"/>
    <col min="24" max="24" width="6.125" style="0" customWidth="1"/>
    <col min="25" max="25" width="6.875" style="0" bestFit="1" customWidth="1"/>
    <col min="26" max="26" width="7.125" style="0" bestFit="1" customWidth="1"/>
    <col min="27" max="27" width="8.875" style="0" customWidth="1"/>
    <col min="28" max="28" width="11.625" style="0" customWidth="1"/>
    <col min="29" max="31" width="6.125" style="0" customWidth="1"/>
    <col min="32" max="32" width="6.875" style="0" bestFit="1" customWidth="1"/>
    <col min="33" max="33" width="8.125" style="0" bestFit="1" customWidth="1"/>
  </cols>
  <sheetData>
    <row r="1" spans="1:28" ht="16.5">
      <c r="A1" t="s">
        <v>0</v>
      </c>
      <c r="G1" t="s">
        <v>1</v>
      </c>
      <c r="N1" t="s">
        <v>2</v>
      </c>
      <c r="U1" t="s">
        <v>3</v>
      </c>
      <c r="AB1" t="s">
        <v>4</v>
      </c>
    </row>
    <row r="2" spans="1:33" ht="16.5">
      <c r="A2" s="6">
        <v>25</v>
      </c>
      <c r="B2" s="23" t="s">
        <v>25</v>
      </c>
      <c r="C2" s="18" t="s">
        <v>27</v>
      </c>
      <c r="D2" s="12" t="s">
        <v>26</v>
      </c>
      <c r="E2" s="7" t="s">
        <v>29</v>
      </c>
      <c r="G2" s="8">
        <v>55</v>
      </c>
      <c r="H2" s="23" t="s">
        <v>25</v>
      </c>
      <c r="I2" s="18" t="s">
        <v>27</v>
      </c>
      <c r="J2" s="12" t="s">
        <v>26</v>
      </c>
      <c r="K2" s="7" t="s">
        <v>28</v>
      </c>
      <c r="L2" s="7" t="s">
        <v>29</v>
      </c>
      <c r="N2" s="8">
        <v>155</v>
      </c>
      <c r="O2" s="23" t="s">
        <v>25</v>
      </c>
      <c r="P2" s="18" t="s">
        <v>27</v>
      </c>
      <c r="Q2" s="12" t="s">
        <v>26</v>
      </c>
      <c r="R2" s="7" t="s">
        <v>28</v>
      </c>
      <c r="S2" s="7" t="s">
        <v>29</v>
      </c>
      <c r="U2" s="9">
        <v>400</v>
      </c>
      <c r="V2" s="23" t="s">
        <v>25</v>
      </c>
      <c r="W2" s="18" t="s">
        <v>27</v>
      </c>
      <c r="X2" s="12" t="s">
        <v>26</v>
      </c>
      <c r="Y2" s="7" t="s">
        <v>28</v>
      </c>
      <c r="Z2" s="7" t="s">
        <v>29</v>
      </c>
      <c r="AB2" s="9">
        <v>1515</v>
      </c>
      <c r="AC2" s="23" t="s">
        <v>25</v>
      </c>
      <c r="AD2" s="18" t="s">
        <v>27</v>
      </c>
      <c r="AE2" s="12" t="s">
        <v>26</v>
      </c>
      <c r="AF2" s="7" t="s">
        <v>28</v>
      </c>
      <c r="AG2" s="7" t="s">
        <v>29</v>
      </c>
    </row>
    <row r="3" spans="1:33" ht="16.5">
      <c r="A3" t="str">
        <f>'表-1～3'!$I4</f>
        <v>スタート15m</v>
      </c>
      <c r="B3" s="20">
        <f>C3-'表-1～3'!$D4</f>
        <v>5.5174650000000005</v>
      </c>
      <c r="C3" s="19">
        <f>A$2*'表-1～3'!$B4+'表-1～3'!$C4</f>
        <v>6.18658</v>
      </c>
      <c r="D3" s="13">
        <f>C3+'表-1～3'!$D4</f>
        <v>6.855695</v>
      </c>
      <c r="E3" s="1">
        <f>C3</f>
        <v>6.18658</v>
      </c>
      <c r="G3" t="str">
        <f>'表-1～3'!$I8</f>
        <v>スタート15m</v>
      </c>
      <c r="H3" s="21">
        <f>I3-'表-1～3'!$D8</f>
        <v>6.081389599999999</v>
      </c>
      <c r="I3" s="19">
        <f>(INT(G$2/100)*60+MOD(G$2,100))*'表-1～3'!$B8+'表-1～3'!$C8</f>
        <v>6.406999999999999</v>
      </c>
      <c r="J3" s="13">
        <f>I3+'表-1～3'!$D8</f>
        <v>6.7326103999999996</v>
      </c>
      <c r="K3" s="1">
        <f>I3</f>
        <v>6.406999999999999</v>
      </c>
      <c r="L3" s="2">
        <f aca="true" t="shared" si="0" ref="L3:L10">INT(ROUND(K3/60,2))*100+MOD(ROUND(K3,2),60)</f>
        <v>6.41</v>
      </c>
      <c r="N3" t="str">
        <f>'表-1～3'!$I46</f>
        <v>スタート15m</v>
      </c>
      <c r="O3" s="20">
        <f>P3-'表-1～3'!$D46</f>
        <v>6.070852</v>
      </c>
      <c r="P3" s="19">
        <f>(INT(N$2/100)*60+MOD(N$2,100))*'表-1～3'!$B46+'表-1～3'!$C46</f>
        <v>6.468981</v>
      </c>
      <c r="Q3" s="13">
        <f>P3+'表-1～3'!$D46</f>
        <v>6.86711</v>
      </c>
      <c r="R3" s="1">
        <f>P3</f>
        <v>6.468981</v>
      </c>
      <c r="S3" s="2">
        <f aca="true" t="shared" si="1" ref="S3:S14">INT(ROUND(R3/60,2))*100+MOD(ROUND(R3,2),60)</f>
        <v>6.47</v>
      </c>
      <c r="U3" t="str">
        <f>'表-1～3'!$I112</f>
        <v>0～  50m</v>
      </c>
      <c r="V3" s="20">
        <f>W3-'表-1～3'!$D112</f>
        <v>26.950842899999998</v>
      </c>
      <c r="W3" s="19">
        <f>(INT(U$2/100)*60+MOD(U$2,100))*'表-1～3'!$B112+'表-1～3'!$C112</f>
        <v>27.42748</v>
      </c>
      <c r="X3" s="13">
        <f>W3+'表-1～3'!$D112</f>
        <v>27.9041171</v>
      </c>
      <c r="Y3" s="1">
        <f>W3</f>
        <v>27.42748</v>
      </c>
      <c r="Z3" s="2">
        <f aca="true" t="shared" si="2" ref="Z3:Z9">INT(ROUND(Y3/60,2))*100+MOD(ROUND(Y3,2),60)</f>
        <v>27.43</v>
      </c>
      <c r="AB3" t="str">
        <f>'表-1～3'!$I128</f>
        <v>0～  100m</v>
      </c>
      <c r="AC3" s="20">
        <f>AD3-'表-1～3'!$D128</f>
        <v>57.706926100000004</v>
      </c>
      <c r="AD3" s="19">
        <f>(INT(AB$2/100)*60+MOD(AB$2,100))*'表-1～3'!$B128+'表-1～3'!$C128</f>
        <v>58.150172000000005</v>
      </c>
      <c r="AE3" s="13">
        <f>AD3+'表-1～3'!$D128</f>
        <v>58.593417900000006</v>
      </c>
      <c r="AF3" s="1">
        <f>AD3</f>
        <v>58.150172000000005</v>
      </c>
      <c r="AG3" s="2">
        <f aca="true" t="shared" si="3" ref="AG3:AG9">INT(ROUND(AF3/60,2))*100+MOD(ROUND(AF3,2),60)</f>
        <v>58.15</v>
      </c>
    </row>
    <row r="4" spans="1:33" ht="16.5">
      <c r="A4" s="3" t="str">
        <f>'表-1～3'!$I5</f>
        <v>ストローク10m</v>
      </c>
      <c r="B4" s="17">
        <f>C4-'表-1～3'!$D5</f>
        <v>4.3995516</v>
      </c>
      <c r="C4" s="15">
        <f>A$2*'表-1～3'!$B5+'表-1～3'!$C5</f>
        <v>5.24069</v>
      </c>
      <c r="D4" s="14">
        <f>C4+'表-1～3'!$D5</f>
        <v>6.0818284</v>
      </c>
      <c r="E4" s="4">
        <f>E3+C4</f>
        <v>11.42727</v>
      </c>
      <c r="G4" s="3" t="str">
        <f>'表-1～3'!$I9</f>
        <v>ストローク10m</v>
      </c>
      <c r="H4" s="22">
        <f>I4-'表-1～3'!$D9</f>
        <v>5.0013226</v>
      </c>
      <c r="I4" s="15">
        <f>(INT(G$2/100)*60+MOD(G$2,100))*'表-1～3'!$B9+'表-1～3'!$C9</f>
        <v>5.39154</v>
      </c>
      <c r="J4" s="14">
        <f>I4+'表-1～3'!$D9</f>
        <v>5.7817574</v>
      </c>
      <c r="K4" s="4">
        <f aca="true" t="shared" si="4" ref="K4:K10">K3+I4</f>
        <v>11.79854</v>
      </c>
      <c r="L4" s="5">
        <f t="shared" si="0"/>
        <v>11.8</v>
      </c>
      <c r="N4" t="str">
        <f>'表-1～3'!$I47</f>
        <v>ストローク30m</v>
      </c>
      <c r="O4" s="20">
        <f>P4-'表-1～3'!$D47</f>
        <v>16.5225968</v>
      </c>
      <c r="P4" s="19">
        <f>(INT(N$2/100)*60+MOD(N$2,100))*'表-1～3'!$B47+'表-1～3'!$C47</f>
        <v>16.77208</v>
      </c>
      <c r="Q4" s="13">
        <f>P4+'表-1～3'!$D47</f>
        <v>17.0215632</v>
      </c>
      <c r="R4" s="1">
        <f aca="true" t="shared" si="5" ref="R4:R14">R3+P4</f>
        <v>23.241061</v>
      </c>
      <c r="S4" s="2">
        <f t="shared" si="1"/>
        <v>23.24</v>
      </c>
      <c r="U4" s="3" t="str">
        <f>'表-1～3'!$I113</f>
        <v>50～100m</v>
      </c>
      <c r="V4" s="17">
        <f>W4-'表-1～3'!$D113</f>
        <v>29.096887100000004</v>
      </c>
      <c r="W4" s="15">
        <f>(INT(U$2/100)*60+MOD(U$2,100))*'表-1～3'!$B113+'表-1～3'!$C113</f>
        <v>29.709690000000002</v>
      </c>
      <c r="X4" s="14">
        <f>W4+'表-1～3'!$D113</f>
        <v>30.3224929</v>
      </c>
      <c r="Y4" s="4">
        <f aca="true" t="shared" si="6" ref="Y4:Y10">Y3+W4</f>
        <v>57.13717</v>
      </c>
      <c r="Z4" s="5">
        <f t="shared" si="2"/>
        <v>57.14</v>
      </c>
      <c r="AB4" t="str">
        <f>'表-1～3'!$I129</f>
        <v>100～  200m</v>
      </c>
      <c r="AC4" s="20">
        <f>AD4-'表-1～3'!$D129</f>
        <v>60.336347999999994</v>
      </c>
      <c r="AD4" s="19">
        <f>(INT(AB$2/100)*60+MOD(AB$2,100))*'表-1～3'!$B129+'表-1～3'!$C129</f>
        <v>60.989436999999995</v>
      </c>
      <c r="AE4" s="13">
        <f>AD4+'表-1～3'!$D129</f>
        <v>61.642526</v>
      </c>
      <c r="AF4" s="1">
        <f aca="true" t="shared" si="7" ref="AF4:AF10">AF3+AD4</f>
        <v>119.13960900000001</v>
      </c>
      <c r="AG4" s="2">
        <f t="shared" si="3"/>
        <v>159.14</v>
      </c>
    </row>
    <row r="5" spans="1:33" ht="16.5">
      <c r="A5" t="str">
        <f>'表-1～3'!$I6</f>
        <v>ストローク20m</v>
      </c>
      <c r="B5" s="20">
        <f>C5-'表-1～3'!$D6</f>
        <v>10.096442199999998</v>
      </c>
      <c r="C5" s="19">
        <f>A$2*'表-1～3'!$B6+'表-1～3'!$C6</f>
        <v>10.98707</v>
      </c>
      <c r="D5" s="13">
        <f>C5+'表-1～3'!$D6</f>
        <v>11.8776978</v>
      </c>
      <c r="E5" s="1">
        <f>E4+C5</f>
        <v>22.41434</v>
      </c>
      <c r="G5" t="str">
        <f>'表-1～3'!$I10</f>
        <v>ストローク20m</v>
      </c>
      <c r="H5" s="21">
        <f>I5-'表-1～3'!$D10</f>
        <v>10.6778544</v>
      </c>
      <c r="I5" s="19">
        <f>(INT(G$2/100)*60+MOD(G$2,100))*'表-1～3'!$B10+'表-1～3'!$C10</f>
        <v>11.278179999999999</v>
      </c>
      <c r="J5" s="13">
        <f>I5+'表-1～3'!$D10</f>
        <v>11.878505599999999</v>
      </c>
      <c r="K5" s="1">
        <f t="shared" si="4"/>
        <v>23.076719999999998</v>
      </c>
      <c r="L5" s="2">
        <f t="shared" si="0"/>
        <v>23.08</v>
      </c>
      <c r="N5" s="3" t="str">
        <f>'表-1～3'!$I48</f>
        <v>ターン・イン5m</v>
      </c>
      <c r="O5" s="17">
        <f>P5-'表-1～3'!$D48</f>
        <v>2.7871423</v>
      </c>
      <c r="P5" s="15">
        <f>(INT(N$2/100)*60+MOD(N$2,100))*'表-1～3'!$B48+'表-1～3'!$C48</f>
        <v>3.1592800000000003</v>
      </c>
      <c r="Q5" s="14">
        <f>P5+'表-1～3'!$D48</f>
        <v>3.5314177000000004</v>
      </c>
      <c r="R5" s="4">
        <f t="shared" si="5"/>
        <v>26.400340999999997</v>
      </c>
      <c r="S5" s="5">
        <f t="shared" si="1"/>
        <v>26.4</v>
      </c>
      <c r="U5" t="str">
        <f>'表-1～3'!$I114</f>
        <v>100～150m</v>
      </c>
      <c r="V5" s="20">
        <f>W5-'表-1～3'!$D114</f>
        <v>29.4925452</v>
      </c>
      <c r="W5" s="19">
        <f>(INT(U$2/100)*60+MOD(U$2,100))*'表-1～3'!$B114+'表-1～3'!$C114</f>
        <v>30.256667</v>
      </c>
      <c r="X5" s="13">
        <f>W5+'表-1～3'!$D114</f>
        <v>31.020788800000002</v>
      </c>
      <c r="Y5" s="1">
        <f t="shared" si="6"/>
        <v>87.39383699999999</v>
      </c>
      <c r="Z5" s="2">
        <f t="shared" si="2"/>
        <v>127.39</v>
      </c>
      <c r="AB5" t="str">
        <f>'表-1～3'!$I130</f>
        <v>200～  300m</v>
      </c>
      <c r="AC5" s="20">
        <f>AD5-'表-1～3'!$D130</f>
        <v>60.5046909</v>
      </c>
      <c r="AD5" s="19">
        <f>(INT(AB$2/100)*60+MOD(AB$2,100))*'表-1～3'!$B130+'表-1～3'!$C130</f>
        <v>61.237433</v>
      </c>
      <c r="AE5" s="13">
        <f>AD5+'表-1～3'!$D130</f>
        <v>61.970175100000006</v>
      </c>
      <c r="AF5" s="1">
        <f t="shared" si="7"/>
        <v>180.37704200000002</v>
      </c>
      <c r="AG5" s="2">
        <f t="shared" si="3"/>
        <v>300.38</v>
      </c>
    </row>
    <row r="6" spans="1:33" ht="16.5">
      <c r="A6" s="3" t="str">
        <f>'表-1～3'!$I7</f>
        <v>フィニッシュ5m</v>
      </c>
      <c r="B6" s="17">
        <f>C6-'表-1～3'!$D7</f>
        <v>2.0573399</v>
      </c>
      <c r="C6" s="15">
        <f>A$2*'表-1～3'!$B7+'表-1～3'!$C7</f>
        <v>2.5859</v>
      </c>
      <c r="D6" s="14">
        <f>C6+'表-1～3'!$D7</f>
        <v>3.1144601</v>
      </c>
      <c r="E6" s="4">
        <f>E5+C6</f>
        <v>25.000239999999998</v>
      </c>
      <c r="G6" s="3" t="str">
        <f>'表-1～3'!$I11</f>
        <v>ターン・イン5m</v>
      </c>
      <c r="H6" s="22">
        <f>I6-'表-1～3'!$D11</f>
        <v>2.8456267</v>
      </c>
      <c r="I6" s="15">
        <f>(INT(G$2/100)*60+MOD(G$2,100))*'表-1～3'!$B11+'表-1～3'!$C11</f>
        <v>3.038443</v>
      </c>
      <c r="J6" s="14">
        <f>I6+'表-1～3'!$D11</f>
        <v>3.2312593</v>
      </c>
      <c r="K6" s="4">
        <f t="shared" si="4"/>
        <v>26.115163</v>
      </c>
      <c r="L6" s="5">
        <f t="shared" si="0"/>
        <v>26.12</v>
      </c>
      <c r="N6" t="str">
        <f>'表-1～3'!$I49</f>
        <v>ターン・アウト15m</v>
      </c>
      <c r="O6" s="20">
        <f>P6-'表-1～3'!$D49</f>
        <v>7.2857833</v>
      </c>
      <c r="P6" s="19">
        <f>(INT(N$2/100)*60+MOD(N$2,100))*'表-1～3'!$B49+'表-1～3'!$C49</f>
        <v>7.6912780000000005</v>
      </c>
      <c r="Q6" s="13">
        <f>P6+'表-1～3'!$D49</f>
        <v>8.0967727</v>
      </c>
      <c r="R6" s="1">
        <f t="shared" si="5"/>
        <v>34.091618999999994</v>
      </c>
      <c r="S6" s="2">
        <f t="shared" si="1"/>
        <v>34.09</v>
      </c>
      <c r="U6" s="3" t="str">
        <f>'表-1～3'!$I115</f>
        <v>150～200m</v>
      </c>
      <c r="V6" s="17">
        <f>W6-'表-1～3'!$D115</f>
        <v>29.715092799999997</v>
      </c>
      <c r="W6" s="15">
        <f>(INT(U$2/100)*60+MOD(U$2,100))*'表-1～3'!$B115+'表-1～3'!$C115</f>
        <v>30.526647999999998</v>
      </c>
      <c r="X6" s="14">
        <f>W6+'表-1～3'!$D115</f>
        <v>31.3382032</v>
      </c>
      <c r="Y6" s="4">
        <f t="shared" si="6"/>
        <v>117.92048499999999</v>
      </c>
      <c r="Z6" s="5">
        <f t="shared" si="2"/>
        <v>157.92000000000002</v>
      </c>
      <c r="AB6" s="3" t="str">
        <f>'表-1～3'!$I131</f>
        <v>300～  400m</v>
      </c>
      <c r="AC6" s="17">
        <f>AD6-'表-1～3'!$D131</f>
        <v>60.5068897</v>
      </c>
      <c r="AD6" s="15">
        <f>(INT(AB$2/100)*60+MOD(AB$2,100))*'表-1～3'!$B131+'表-1～3'!$C131</f>
        <v>61.298232</v>
      </c>
      <c r="AE6" s="14">
        <f>AD6+'表-1～3'!$D131</f>
        <v>62.089574299999995</v>
      </c>
      <c r="AF6" s="4">
        <f t="shared" si="7"/>
        <v>241.675274</v>
      </c>
      <c r="AG6" s="5">
        <f t="shared" si="3"/>
        <v>401.68</v>
      </c>
    </row>
    <row r="7" spans="4:33" ht="16.5">
      <c r="D7" s="1"/>
      <c r="G7" t="str">
        <f>'表-1～3'!$I12</f>
        <v>ターン・アウト15m</v>
      </c>
      <c r="H7" s="21">
        <f>I7-'表-1～3'!$D12</f>
        <v>7.1863873</v>
      </c>
      <c r="I7" s="19">
        <f>(INT(G$2/100)*60+MOD(G$2,100))*'表-1～3'!$B12+'表-1～3'!$C12</f>
        <v>7.72576</v>
      </c>
      <c r="J7" s="13">
        <f>I7+'表-1～3'!$D12</f>
        <v>8.2651327</v>
      </c>
      <c r="K7" s="1">
        <f t="shared" si="4"/>
        <v>33.840923</v>
      </c>
      <c r="L7" s="2">
        <f t="shared" si="0"/>
        <v>33.84</v>
      </c>
      <c r="N7" t="str">
        <f>'表-1～3'!$I50</f>
        <v>ストローク30m</v>
      </c>
      <c r="O7" s="20">
        <f>P7-'表-1～3'!$D50</f>
        <v>17.1460158</v>
      </c>
      <c r="P7" s="19">
        <f>(INT(N$2/100)*60+MOD(N$2,100))*'表-1～3'!$B50+'表-1～3'!$C50</f>
        <v>17.821209</v>
      </c>
      <c r="Q7" s="13">
        <f>P7+'表-1～3'!$D50</f>
        <v>18.4964022</v>
      </c>
      <c r="R7" s="1">
        <f t="shared" si="5"/>
        <v>51.91282799999999</v>
      </c>
      <c r="S7" s="2">
        <f t="shared" si="1"/>
        <v>51.91</v>
      </c>
      <c r="U7" t="str">
        <f>'表-1～3'!$I116</f>
        <v>200～250m</v>
      </c>
      <c r="V7" s="20">
        <f>W7-'表-1～3'!$D116</f>
        <v>29.7739855</v>
      </c>
      <c r="W7" s="19">
        <f>(INT(U$2/100)*60+MOD(U$2,100))*'表-1～3'!$B116+'表-1～3'!$C116</f>
        <v>30.630263</v>
      </c>
      <c r="X7" s="13">
        <f>W7+'表-1～3'!$D116</f>
        <v>31.4865405</v>
      </c>
      <c r="Y7" s="1">
        <f t="shared" si="6"/>
        <v>148.550748</v>
      </c>
      <c r="Z7" s="2">
        <f t="shared" si="2"/>
        <v>228.55</v>
      </c>
      <c r="AB7" t="str">
        <f>'表-1～3'!$I132</f>
        <v>400～  500m</v>
      </c>
      <c r="AC7" s="20">
        <f>AD7-'表-1～3'!$D132</f>
        <v>60.4872505</v>
      </c>
      <c r="AD7" s="19">
        <f>(INT(AB$2/100)*60+MOD(AB$2,100))*'表-1～3'!$B132+'表-1～3'!$C132</f>
        <v>61.336232</v>
      </c>
      <c r="AE7" s="13">
        <f>AD7+'表-1～3'!$D132</f>
        <v>62.1852135</v>
      </c>
      <c r="AF7" s="1">
        <f t="shared" si="7"/>
        <v>303.011506</v>
      </c>
      <c r="AG7" s="2">
        <f t="shared" si="3"/>
        <v>503.01</v>
      </c>
    </row>
    <row r="8" spans="1:33" ht="16.5">
      <c r="A8" t="s">
        <v>5</v>
      </c>
      <c r="C8" s="1">
        <f>E4</f>
        <v>11.42727</v>
      </c>
      <c r="D8" s="1"/>
      <c r="G8" s="3" t="str">
        <f>'表-1～3'!$I13</f>
        <v>ストローク10m</v>
      </c>
      <c r="H8" s="22">
        <f>I8-'表-1～3'!$D13</f>
        <v>5.206906</v>
      </c>
      <c r="I8" s="15">
        <f>(INT(G$2/100)*60+MOD(G$2,100))*'表-1～3'!$B13+'表-1～3'!$C13</f>
        <v>5.90111</v>
      </c>
      <c r="J8" s="14">
        <f>I8+'表-1～3'!$D13</f>
        <v>6.595314</v>
      </c>
      <c r="K8" s="4">
        <f t="shared" si="4"/>
        <v>39.742033</v>
      </c>
      <c r="L8" s="5">
        <f t="shared" si="0"/>
        <v>39.74</v>
      </c>
      <c r="N8" s="3" t="str">
        <f>'表-1～3'!$I51</f>
        <v>ターン・イン5m</v>
      </c>
      <c r="O8" s="17">
        <f>P8-'表-1～3'!$D51</f>
        <v>3.0372809000000003</v>
      </c>
      <c r="P8" s="15">
        <f>(INT(N$2/100)*60+MOD(N$2,100))*'表-1～3'!$B51+'表-1～3'!$C51</f>
        <v>3.240635</v>
      </c>
      <c r="Q8" s="14">
        <f>P8+'表-1～3'!$D51</f>
        <v>3.4439891</v>
      </c>
      <c r="R8" s="4">
        <f t="shared" si="5"/>
        <v>55.15346299999999</v>
      </c>
      <c r="S8" s="5">
        <f t="shared" si="1"/>
        <v>55.15</v>
      </c>
      <c r="U8" s="3" t="str">
        <f>'表-1～3'!$I117</f>
        <v>250～300m</v>
      </c>
      <c r="V8" s="17">
        <f>W8-'表-1～3'!$D117</f>
        <v>29.957661300000005</v>
      </c>
      <c r="W8" s="15">
        <f>(INT(U$2/100)*60+MOD(U$2,100))*'表-1～3'!$B117+'表-1～3'!$C117</f>
        <v>30.826184000000005</v>
      </c>
      <c r="X8" s="14">
        <f>W8+'表-1～3'!$D117</f>
        <v>31.694706700000005</v>
      </c>
      <c r="Y8" s="4">
        <f t="shared" si="6"/>
        <v>179.376932</v>
      </c>
      <c r="Z8" s="5">
        <f t="shared" si="2"/>
        <v>259.38</v>
      </c>
      <c r="AB8" t="str">
        <f>'表-1～3'!$I133</f>
        <v>500～  600m</v>
      </c>
      <c r="AC8" s="20">
        <f>AD8-'表-1～3'!$D133</f>
        <v>60.327301299999995</v>
      </c>
      <c r="AD8" s="19">
        <f>(INT(AB$2/100)*60+MOD(AB$2,100))*'表-1～3'!$B133+'表-1～3'!$C133</f>
        <v>61.224146</v>
      </c>
      <c r="AE8" s="13">
        <f>AD8+'表-1～3'!$D133</f>
        <v>62.1209907</v>
      </c>
      <c r="AF8" s="1">
        <f t="shared" si="7"/>
        <v>364.235652</v>
      </c>
      <c r="AG8" s="2">
        <f t="shared" si="3"/>
        <v>604.24</v>
      </c>
    </row>
    <row r="9" spans="1:33" ht="16.5">
      <c r="A9" t="s">
        <v>6</v>
      </c>
      <c r="C9" s="1">
        <f>E6-E4</f>
        <v>13.572969999999998</v>
      </c>
      <c r="D9" s="1"/>
      <c r="G9" t="str">
        <f>'表-1～3'!$I14</f>
        <v>ストローク20m</v>
      </c>
      <c r="H9" s="21">
        <f>I9-'表-1～3'!$D14</f>
        <v>11.776082200000001</v>
      </c>
      <c r="I9" s="19">
        <f>(INT(G$2/100)*60+MOD(G$2,100))*'表-1～3'!$B14+'表-1～3'!$C14</f>
        <v>12.42753</v>
      </c>
      <c r="J9" s="13">
        <f>I9+'表-1～3'!$D14</f>
        <v>13.0789778</v>
      </c>
      <c r="K9" s="1">
        <f t="shared" si="4"/>
        <v>52.169563</v>
      </c>
      <c r="L9" s="2">
        <f t="shared" si="0"/>
        <v>52.17</v>
      </c>
      <c r="N9" t="str">
        <f>'表-1～3'!$I52</f>
        <v>ターン・アウト15m</v>
      </c>
      <c r="O9" s="20">
        <f>P9-'表-1～3'!$D52</f>
        <v>7.3581096</v>
      </c>
      <c r="P9" s="19">
        <f>(INT(N$2/100)*60+MOD(N$2,100))*'表-1～3'!$B52+'表-1～3'!$C52</f>
        <v>7.904328</v>
      </c>
      <c r="Q9" s="13">
        <f>P9+'表-1～3'!$D52</f>
        <v>8.4505464</v>
      </c>
      <c r="R9" s="1">
        <f t="shared" si="5"/>
        <v>63.05779099999999</v>
      </c>
      <c r="S9" s="2">
        <f t="shared" si="1"/>
        <v>103.06</v>
      </c>
      <c r="U9" t="str">
        <f>'表-1～3'!$I118</f>
        <v>300～350m</v>
      </c>
      <c r="V9" s="20">
        <f>W9-'表-1～3'!$D118</f>
        <v>30.0636563</v>
      </c>
      <c r="W9" s="19">
        <f>(INT(U$2/100)*60+MOD(U$2,100))*'表-1～3'!$B118+'表-1～3'!$C118</f>
        <v>30.855770000000003</v>
      </c>
      <c r="X9" s="13">
        <f>W9+'表-1～3'!$D118</f>
        <v>31.647883700000005</v>
      </c>
      <c r="Y9" s="1">
        <f t="shared" si="6"/>
        <v>210.23270200000002</v>
      </c>
      <c r="Z9" s="2">
        <f t="shared" si="2"/>
        <v>330.23</v>
      </c>
      <c r="AB9" t="str">
        <f>'表-1～3'!$I134</f>
        <v>600～  700m</v>
      </c>
      <c r="AC9" s="20">
        <f>AD9-'表-1～3'!$D134</f>
        <v>60.3903143</v>
      </c>
      <c r="AD9" s="19">
        <f>(INT(AB$2/100)*60+MOD(AB$2,100))*'表-1～3'!$B134+'表-1～3'!$C134</f>
        <v>61.30168</v>
      </c>
      <c r="AE9" s="13">
        <f>AD9+'表-1～3'!$D134</f>
        <v>62.213045699999995</v>
      </c>
      <c r="AF9" s="1">
        <f t="shared" si="7"/>
        <v>425.537332</v>
      </c>
      <c r="AG9" s="2">
        <f t="shared" si="3"/>
        <v>705.54</v>
      </c>
    </row>
    <row r="10" spans="7:33" ht="16.5">
      <c r="G10" s="3" t="str">
        <f>'表-1～3'!$I15</f>
        <v>フィニッシュ5m</v>
      </c>
      <c r="H10" s="22">
        <f>I10-'表-1～3'!$D15</f>
        <v>2.5300502000000002</v>
      </c>
      <c r="I10" s="15">
        <f>(INT(G$2/100)*60+MOD(G$2,100))*'表-1～3'!$B15+'表-1～3'!$C15</f>
        <v>2.83143</v>
      </c>
      <c r="J10" s="14">
        <f>I10+'表-1～3'!$D15</f>
        <v>3.1328098</v>
      </c>
      <c r="K10" s="4">
        <f t="shared" si="4"/>
        <v>55.000992999999994</v>
      </c>
      <c r="L10" s="5">
        <f t="shared" si="0"/>
        <v>55</v>
      </c>
      <c r="N10" t="str">
        <f>'表-1～3'!$I53</f>
        <v>ストローク30m</v>
      </c>
      <c r="O10" s="20">
        <f>P10-'表-1～3'!$D53</f>
        <v>17.715453300000004</v>
      </c>
      <c r="P10" s="19">
        <f>(INT(N$2/100)*60+MOD(N$2,100))*'表-1～3'!$B53+'表-1～3'!$C53</f>
        <v>18.486900000000002</v>
      </c>
      <c r="Q10" s="13">
        <f>P10+'表-1～3'!$D53</f>
        <v>19.2583467</v>
      </c>
      <c r="R10" s="1">
        <f t="shared" si="5"/>
        <v>81.54469099999999</v>
      </c>
      <c r="S10" s="2">
        <f t="shared" si="1"/>
        <v>121.54</v>
      </c>
      <c r="U10" s="3" t="str">
        <f>'表-1～3'!$I119</f>
        <v>350～400m</v>
      </c>
      <c r="V10" s="17">
        <f>W10-'表-1～3'!$D119</f>
        <v>29.091343</v>
      </c>
      <c r="W10" s="15">
        <f>(INT(U$2/100)*60+MOD(U$2,100))*'表-1～3'!$B119+'表-1～3'!$C119</f>
        <v>29.768729999999998</v>
      </c>
      <c r="X10" s="14">
        <f>W10+'表-1～3'!$D119</f>
        <v>30.446116999999997</v>
      </c>
      <c r="Y10" s="4">
        <f t="shared" si="6"/>
        <v>240.00143200000002</v>
      </c>
      <c r="Z10" s="5">
        <f>INT(ROUND(Y10/60,2))*100+MOD(ROUND(Y10,2),60)</f>
        <v>400</v>
      </c>
      <c r="AB10" s="3" t="str">
        <f>'表-1～3'!$I135</f>
        <v>700～  800m</v>
      </c>
      <c r="AC10" s="17">
        <f>AD10-'表-1～3'!$D135</f>
        <v>60.41765720000001</v>
      </c>
      <c r="AD10" s="15">
        <f>(INT(AB$2/100)*60+MOD(AB$2,100))*'表-1～3'!$B135+'表-1～3'!$C135</f>
        <v>61.33264700000001</v>
      </c>
      <c r="AE10" s="14">
        <f>AD10+'表-1～3'!$D135</f>
        <v>62.24763680000001</v>
      </c>
      <c r="AF10" s="4">
        <f t="shared" si="7"/>
        <v>486.869979</v>
      </c>
      <c r="AG10" s="5">
        <f>INT(ROUND(AF10/60,2))*100+MOD(ROUND(AF10,2),60)</f>
        <v>806.87</v>
      </c>
    </row>
    <row r="11" spans="14:33" ht="16.5">
      <c r="N11" s="3" t="str">
        <f>'表-1～3'!$I54</f>
        <v>ターン・イン5m</v>
      </c>
      <c r="O11" s="17">
        <f>P11-'表-1～3'!$D54</f>
        <v>2.7772168999999995</v>
      </c>
      <c r="P11" s="15">
        <f>(INT(N$2/100)*60+MOD(N$2,100))*'表-1～3'!$B54+'表-1～3'!$C54</f>
        <v>3.4714699999999996</v>
      </c>
      <c r="Q11" s="14">
        <f>P11+'表-1～3'!$D54</f>
        <v>4.165723099999999</v>
      </c>
      <c r="R11" s="4">
        <f t="shared" si="5"/>
        <v>85.01616099999998</v>
      </c>
      <c r="S11" s="5">
        <f t="shared" si="1"/>
        <v>125.02</v>
      </c>
      <c r="AB11" t="str">
        <f>'表-1～3'!$I136</f>
        <v>800～  900m</v>
      </c>
      <c r="AC11" s="20">
        <f>AD11-'表-1～3'!$D136</f>
        <v>60.422961699999995</v>
      </c>
      <c r="AD11" s="19">
        <f>(INT(AB$2/100)*60+MOD(AB$2,100))*'表-1～3'!$B136+'表-1～3'!$C136</f>
        <v>61.362179999999995</v>
      </c>
      <c r="AE11" s="13">
        <f>AD11+'表-1～3'!$D136</f>
        <v>62.301398299999995</v>
      </c>
      <c r="AF11" s="1">
        <f aca="true" t="shared" si="8" ref="AF11:AF17">AF10+AD11</f>
        <v>548.232159</v>
      </c>
      <c r="AG11" s="2">
        <f aca="true" t="shared" si="9" ref="AG11:AG17">INT(ROUND(AF11/60,2))*100+MOD(ROUND(AF11,2),60)</f>
        <v>908.23</v>
      </c>
    </row>
    <row r="12" spans="7:33" ht="16.5">
      <c r="G12" t="s">
        <v>5</v>
      </c>
      <c r="I12" s="1">
        <f>K4</f>
        <v>11.79854</v>
      </c>
      <c r="J12" s="1"/>
      <c r="N12" t="str">
        <f>'表-1～3'!$I55</f>
        <v>ターン・アウト15m</v>
      </c>
      <c r="O12" s="20">
        <f>P12-'表-1～3'!$D55</f>
        <v>7.3583761999999995</v>
      </c>
      <c r="P12" s="19">
        <f>(INT(N$2/100)*60+MOD(N$2,100))*'表-1～3'!$B55+'表-1～3'!$C55</f>
        <v>8.087829</v>
      </c>
      <c r="Q12" s="13">
        <f>P12+'表-1～3'!$D55</f>
        <v>8.8172818</v>
      </c>
      <c r="R12" s="1">
        <f t="shared" si="5"/>
        <v>93.10398999999998</v>
      </c>
      <c r="S12" s="2">
        <f t="shared" si="1"/>
        <v>133.1</v>
      </c>
      <c r="U12" t="s">
        <v>21</v>
      </c>
      <c r="W12" s="2">
        <f>INT(ROUND(Y4,2)/60)*100+MOD(ROUND(Y4,2),60)</f>
        <v>57.14</v>
      </c>
      <c r="X12" s="2"/>
      <c r="AB12" t="str">
        <f>'表-1～3'!$I137</f>
        <v>900～1000m</v>
      </c>
      <c r="AC12" s="20">
        <f>AD12-'表-1～3'!$D137</f>
        <v>60.50515299999999</v>
      </c>
      <c r="AD12" s="19">
        <f>(INT(AB$2/100)*60+MOD(AB$2,100))*'表-1～3'!$B137+'表-1～3'!$C137</f>
        <v>61.437175999999994</v>
      </c>
      <c r="AE12" s="13">
        <f>AD12+'表-1～3'!$D137</f>
        <v>62.369198999999995</v>
      </c>
      <c r="AF12" s="1">
        <f t="shared" si="8"/>
        <v>609.669335</v>
      </c>
      <c r="AG12" s="2">
        <f t="shared" si="9"/>
        <v>1009.67</v>
      </c>
    </row>
    <row r="13" spans="7:33" ht="16.5">
      <c r="G13" t="s">
        <v>6</v>
      </c>
      <c r="I13" s="1">
        <f>K6-K4</f>
        <v>14.316623</v>
      </c>
      <c r="J13" s="1"/>
      <c r="N13" t="str">
        <f>'表-1～3'!$I56</f>
        <v>ストローク30m</v>
      </c>
      <c r="O13" s="20">
        <f>P13-'表-1～3'!$D56</f>
        <v>18.2239301</v>
      </c>
      <c r="P13" s="19">
        <f>(INT(N$2/100)*60+MOD(N$2,100))*'表-1～3'!$B56+'表-1～3'!$C56</f>
        <v>19.012520000000002</v>
      </c>
      <c r="Q13" s="13">
        <f>P13+'表-1～3'!$D56</f>
        <v>19.801109900000004</v>
      </c>
      <c r="R13" s="1">
        <f t="shared" si="5"/>
        <v>112.11650999999998</v>
      </c>
      <c r="S13" s="2">
        <f t="shared" si="1"/>
        <v>152.12</v>
      </c>
      <c r="U13" t="s">
        <v>22</v>
      </c>
      <c r="W13" s="2">
        <f>INT(ROUND(Y6-Y4,2)/60)*100+MOD(ROUND(Y6-Y4,2),60)</f>
        <v>100.78</v>
      </c>
      <c r="X13" s="2"/>
      <c r="AB13" t="str">
        <f>'表-1～3'!$I138</f>
        <v>1000～1100m</v>
      </c>
      <c r="AC13" s="20">
        <f>AD13-'表-1～3'!$D138</f>
        <v>60.64356829999999</v>
      </c>
      <c r="AD13" s="19">
        <f>(INT(AB$2/100)*60+MOD(AB$2,100))*'表-1～3'!$B138+'表-1～3'!$C138</f>
        <v>61.55593499999999</v>
      </c>
      <c r="AE13" s="13">
        <f>AD13+'表-1～3'!$D138</f>
        <v>62.46830169999999</v>
      </c>
      <c r="AF13" s="1">
        <f t="shared" si="8"/>
        <v>671.22527</v>
      </c>
      <c r="AG13" s="2">
        <f t="shared" si="9"/>
        <v>1111.23</v>
      </c>
    </row>
    <row r="14" spans="7:33" ht="16.5">
      <c r="G14" t="s">
        <v>7</v>
      </c>
      <c r="I14" s="1">
        <f>K8-K6</f>
        <v>13.62687</v>
      </c>
      <c r="J14" s="1"/>
      <c r="N14" s="3" t="str">
        <f>'表-1～3'!$I57</f>
        <v>フィニッシュ5m</v>
      </c>
      <c r="O14" s="17">
        <f>P14-'表-1～3'!$D57</f>
        <v>2.4595365</v>
      </c>
      <c r="P14" s="15">
        <f>(INT(N$2/100)*60+MOD(N$2,100))*'表-1～3'!$B57+'表-1～3'!$C57</f>
        <v>2.882686</v>
      </c>
      <c r="Q14" s="14">
        <f>P14+'表-1～3'!$D57</f>
        <v>3.3058355</v>
      </c>
      <c r="R14" s="4">
        <f t="shared" si="5"/>
        <v>114.99919599999998</v>
      </c>
      <c r="S14" s="5">
        <f t="shared" si="1"/>
        <v>155</v>
      </c>
      <c r="U14" t="s">
        <v>23</v>
      </c>
      <c r="W14" s="2">
        <f>INT(ROUND(Y8-Y6,2)/60)*100+MOD(ROUND(Y8-Y6,2),60)</f>
        <v>101.46000000000001</v>
      </c>
      <c r="X14" s="2"/>
      <c r="AB14" s="3" t="str">
        <f>'表-1～3'!$I139</f>
        <v>1100～1200m</v>
      </c>
      <c r="AC14" s="17">
        <f>AD14-'表-1～3'!$D139</f>
        <v>60.6970164</v>
      </c>
      <c r="AD14" s="15">
        <f>(INT(AB$2/100)*60+MOD(AB$2,100))*'表-1～3'!$B139+'表-1～3'!$C139</f>
        <v>61.594752</v>
      </c>
      <c r="AE14" s="14">
        <f>AD14+'表-1～3'!$D139</f>
        <v>62.4924876</v>
      </c>
      <c r="AF14" s="4">
        <f t="shared" si="8"/>
        <v>732.820022</v>
      </c>
      <c r="AG14" s="5">
        <f t="shared" si="9"/>
        <v>1212.8200000000002</v>
      </c>
    </row>
    <row r="15" spans="7:33" ht="16.5">
      <c r="G15" t="s">
        <v>8</v>
      </c>
      <c r="I15" s="1">
        <f>K10-K8</f>
        <v>15.258959999999995</v>
      </c>
      <c r="J15" s="1"/>
      <c r="U15" t="s">
        <v>24</v>
      </c>
      <c r="W15" s="2">
        <f>INT(ROUND(Y10-Y8,2)/60)*100+MOD(ROUND(Y10-Y8,2),60)</f>
        <v>100.62</v>
      </c>
      <c r="X15" s="2"/>
      <c r="AB15" t="str">
        <f>'表-1～3'!$I140</f>
        <v>1200～1300m</v>
      </c>
      <c r="AC15" s="20">
        <f>AD15-'表-1～3'!$D140</f>
        <v>60.795772199999995</v>
      </c>
      <c r="AD15" s="19">
        <f>(INT(AB$2/100)*60+MOD(AB$2,100))*'表-1～3'!$B140+'表-1～3'!$C140</f>
        <v>61.67545</v>
      </c>
      <c r="AE15" s="13">
        <f>AD15+'表-1～3'!$D140</f>
        <v>62.5551278</v>
      </c>
      <c r="AF15" s="1">
        <f t="shared" si="8"/>
        <v>794.495472</v>
      </c>
      <c r="AG15" s="2">
        <f t="shared" si="9"/>
        <v>1314.5</v>
      </c>
    </row>
    <row r="16" spans="14:33" ht="16.5">
      <c r="N16" t="s">
        <v>9</v>
      </c>
      <c r="P16" s="1">
        <f>R5</f>
        <v>26.400340999999997</v>
      </c>
      <c r="Q16" s="1"/>
      <c r="AB16" t="str">
        <f>'表-1～3'!$I141</f>
        <v>1300～1400m</v>
      </c>
      <c r="AC16" s="20">
        <f>AD16-'表-1～3'!$D141</f>
        <v>60.5495004</v>
      </c>
      <c r="AD16" s="19">
        <f>(INT(AB$2/100)*60+MOD(AB$2,100))*'表-1～3'!$B141+'表-1～3'!$C141</f>
        <v>61.39111</v>
      </c>
      <c r="AE16" s="13">
        <f>AD16+'表-1～3'!$D141</f>
        <v>62.232719599999996</v>
      </c>
      <c r="AF16" s="1">
        <f t="shared" si="8"/>
        <v>855.886582</v>
      </c>
      <c r="AG16" s="2">
        <f t="shared" si="9"/>
        <v>1415.8899999999999</v>
      </c>
    </row>
    <row r="17" spans="14:33" ht="16.5">
      <c r="N17" t="s">
        <v>10</v>
      </c>
      <c r="P17" s="1">
        <f>R8-R5</f>
        <v>28.75312199999999</v>
      </c>
      <c r="Q17" s="1"/>
      <c r="AB17" t="str">
        <f>'表-1～3'!$I142</f>
        <v>1400～1500m</v>
      </c>
      <c r="AC17" s="20">
        <f>AD17-'表-1～3'!$D142</f>
        <v>58.36031259999999</v>
      </c>
      <c r="AD17" s="19">
        <f>(INT(AB$2/100)*60+MOD(AB$2,100))*'表-1～3'!$B142+'表-1～3'!$C142</f>
        <v>59.110676999999995</v>
      </c>
      <c r="AE17" s="13">
        <f>AD17+'表-1～3'!$D142</f>
        <v>59.8610414</v>
      </c>
      <c r="AF17" s="1">
        <f t="shared" si="8"/>
        <v>914.997259</v>
      </c>
      <c r="AG17" s="2">
        <f t="shared" si="9"/>
        <v>1515</v>
      </c>
    </row>
    <row r="18" spans="14:17" ht="16.5">
      <c r="N18" t="s">
        <v>11</v>
      </c>
      <c r="P18" s="1">
        <f>R11-R8</f>
        <v>29.862697999999995</v>
      </c>
      <c r="Q18" s="1"/>
    </row>
    <row r="19" spans="14:17" ht="16.5">
      <c r="N19" t="s">
        <v>12</v>
      </c>
      <c r="P19" s="1">
        <f>R14-R11</f>
        <v>29.983035</v>
      </c>
      <c r="Q19" s="1"/>
    </row>
  </sheetData>
  <sheetProtection/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5" sqref="H5"/>
    </sheetView>
  </sheetViews>
  <sheetFormatPr defaultColWidth="8.875" defaultRowHeight="13.5"/>
  <cols>
    <col min="1" max="1" width="15.50390625" style="0" customWidth="1"/>
    <col min="2" max="2" width="6.00390625" style="0" customWidth="1"/>
    <col min="3" max="4" width="5.625" style="0" customWidth="1"/>
    <col min="5" max="5" width="5.875" style="0" bestFit="1" customWidth="1"/>
    <col min="6" max="6" width="7.125" style="0" bestFit="1" customWidth="1"/>
    <col min="7" max="7" width="5.625" style="0" customWidth="1"/>
    <col min="8" max="8" width="14.875" style="0" customWidth="1"/>
    <col min="9" max="9" width="6.125" style="0" customWidth="1"/>
    <col min="10" max="10" width="5.875" style="0" bestFit="1" customWidth="1"/>
    <col min="11" max="11" width="6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13</v>
      </c>
      <c r="H1" t="s">
        <v>14</v>
      </c>
    </row>
    <row r="2" spans="1:13" ht="16.5">
      <c r="A2" s="8">
        <v>100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8">
        <v>158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t="str">
        <f>'表-1～3'!$I16</f>
        <v>スタート15m</v>
      </c>
      <c r="B3" s="20">
        <f>C3-'表-1～3'!$D16</f>
        <v>6.2382409999999995</v>
      </c>
      <c r="C3" s="19">
        <f>(INT(A$2/100)*60+MOD(A$2,100))*'表-1～3'!$B16+'表-1～3'!$C16</f>
        <v>6.569859999999999</v>
      </c>
      <c r="D3" s="13">
        <f>C3+'表-1～3'!$D16</f>
        <v>6.901478999999999</v>
      </c>
      <c r="E3" s="1">
        <f>C3</f>
        <v>6.569859999999999</v>
      </c>
      <c r="F3" s="2">
        <f aca="true" t="shared" si="0" ref="F3:F10">INT(ROUND(E3/60,2))*100+MOD(ROUND(E3,2),60)</f>
        <v>6.57</v>
      </c>
      <c r="H3" t="str">
        <f>'表-1～3'!$I58</f>
        <v>スタート15m</v>
      </c>
      <c r="I3" s="20">
        <f>J3-'表-1～3'!$D58</f>
        <v>5.8092801000000005</v>
      </c>
      <c r="J3" s="19">
        <f>(INT(H$2/100)*60+MOD(H$2,100))*'表-1～3'!$B58+'表-1～3'!$C58</f>
        <v>6.234453</v>
      </c>
      <c r="K3" s="13">
        <f>J3+'表-1～3'!$D58</f>
        <v>6.6596259</v>
      </c>
      <c r="L3" s="1">
        <f>J3</f>
        <v>6.234453</v>
      </c>
      <c r="M3" s="2">
        <f aca="true" t="shared" si="1" ref="M3:M14">INT(ROUND(L3/60,2))*100+MOD(ROUND(L3,2),60)</f>
        <v>6.23</v>
      </c>
    </row>
    <row r="4" spans="1:13" ht="16.5">
      <c r="A4" s="3" t="str">
        <f>'表-1～3'!$I17</f>
        <v>ストローク10m</v>
      </c>
      <c r="B4" s="17">
        <f>C4-'表-1～3'!$D17</f>
        <v>5.4065365</v>
      </c>
      <c r="C4" s="15">
        <f>(INT(A$2/100)*60+MOD(A$2,100))*'表-1～3'!$B17+'表-1～3'!$C17</f>
        <v>5.7970559999999995</v>
      </c>
      <c r="D4" s="14">
        <f>C4+'表-1～3'!$D17</f>
        <v>6.1875754999999995</v>
      </c>
      <c r="E4" s="4">
        <f aca="true" t="shared" si="2" ref="E4:E10">E3+C4</f>
        <v>12.366916</v>
      </c>
      <c r="F4" s="5">
        <f t="shared" si="0"/>
        <v>12.37</v>
      </c>
      <c r="H4" t="str">
        <f>'表-1～3'!$I59</f>
        <v>ストローク30m</v>
      </c>
      <c r="I4" s="20">
        <f>J4-'表-1～3'!$D59</f>
        <v>16.786162</v>
      </c>
      <c r="J4" s="19">
        <f>(INT(H$2/100)*60+MOD(H$2,100))*'表-1～3'!$B59+'表-1～3'!$C59</f>
        <v>17.21838</v>
      </c>
      <c r="K4" s="13">
        <f>J4+'表-1～3'!$D59</f>
        <v>17.650598</v>
      </c>
      <c r="L4" s="1">
        <f aca="true" t="shared" si="3" ref="L4:L14">L3+J4</f>
        <v>23.452833</v>
      </c>
      <c r="M4" s="2">
        <f t="shared" si="1"/>
        <v>23.45</v>
      </c>
    </row>
    <row r="5" spans="1:13" ht="16.5">
      <c r="A5" t="str">
        <f>'表-1～3'!$I18</f>
        <v>ストローク20m</v>
      </c>
      <c r="B5" s="20">
        <f>C5-'表-1～3'!$D18</f>
        <v>11.4712236</v>
      </c>
      <c r="C5" s="19">
        <f>(INT(A$2/100)*60+MOD(A$2,100))*'表-1～3'!$B18+'表-1～3'!$C18</f>
        <v>12.02451</v>
      </c>
      <c r="D5" s="13">
        <f>C5+'表-1～3'!$D18</f>
        <v>12.577796399999999</v>
      </c>
      <c r="E5" s="1">
        <f t="shared" si="2"/>
        <v>24.391426</v>
      </c>
      <c r="F5" s="2">
        <f t="shared" si="0"/>
        <v>24.39</v>
      </c>
      <c r="H5" s="3" t="str">
        <f>'表-1～3'!$I60</f>
        <v>ターン・イン5m</v>
      </c>
      <c r="I5" s="17">
        <f>J5-'表-1～3'!$D60</f>
        <v>2.5007189</v>
      </c>
      <c r="J5" s="15">
        <f>(INT(H$2/100)*60+MOD(H$2,100))*'表-1～3'!$B60+'表-1～3'!$C60</f>
        <v>2.793516</v>
      </c>
      <c r="K5" s="14">
        <f>J5+'表-1～3'!$D60</f>
        <v>3.0863131</v>
      </c>
      <c r="L5" s="4">
        <f t="shared" si="3"/>
        <v>26.246349</v>
      </c>
      <c r="M5" s="5">
        <f t="shared" si="1"/>
        <v>26.25</v>
      </c>
    </row>
    <row r="6" spans="1:13" ht="16.5">
      <c r="A6" s="3" t="str">
        <f>'表-1～3'!$I19</f>
        <v>ターン・イン5m</v>
      </c>
      <c r="B6" s="17">
        <f>C6-'表-1～3'!$D19</f>
        <v>2.5936081</v>
      </c>
      <c r="C6" s="15">
        <f>(INT(A$2/100)*60+MOD(A$2,100))*'表-1～3'!$B19+'表-1～3'!$C19</f>
        <v>3.020342</v>
      </c>
      <c r="D6" s="14">
        <f>C6+'表-1～3'!$D19</f>
        <v>3.4470758999999997</v>
      </c>
      <c r="E6" s="4">
        <f t="shared" si="2"/>
        <v>27.411768</v>
      </c>
      <c r="F6" s="5">
        <f t="shared" si="0"/>
        <v>27.41</v>
      </c>
      <c r="H6" t="str">
        <f>'表-1～3'!$I61</f>
        <v>ターン・アウト15m</v>
      </c>
      <c r="I6" s="20">
        <f>J6-'表-1～3'!$D61</f>
        <v>8.1446992</v>
      </c>
      <c r="J6" s="19">
        <f>(INT(H$2/100)*60+MOD(H$2,100))*'表-1～3'!$B61+'表-1～3'!$C61</f>
        <v>8.597444</v>
      </c>
      <c r="K6" s="13">
        <f>J6+'表-1～3'!$D61</f>
        <v>9.050188799999999</v>
      </c>
      <c r="L6" s="1">
        <f t="shared" si="3"/>
        <v>34.843793</v>
      </c>
      <c r="M6" s="2">
        <f t="shared" si="1"/>
        <v>34.84</v>
      </c>
    </row>
    <row r="7" spans="1:13" ht="16.5">
      <c r="A7" t="str">
        <f>'表-1～3'!$I20</f>
        <v>ターン・アウト15m</v>
      </c>
      <c r="B7" s="20">
        <f>C7-'表-1～3'!$D20</f>
        <v>8.4850479</v>
      </c>
      <c r="C7" s="19">
        <f>(INT(A$2/100)*60+MOD(A$2,100))*'表-1～3'!$B20+'表-1～3'!$C20</f>
        <v>9.04314</v>
      </c>
      <c r="D7" s="13">
        <f>C7+'表-1～3'!$D20</f>
        <v>9.601232099999999</v>
      </c>
      <c r="E7" s="1">
        <f t="shared" si="2"/>
        <v>36.454907999999996</v>
      </c>
      <c r="F7" s="2">
        <f t="shared" si="0"/>
        <v>36.45</v>
      </c>
      <c r="H7" t="str">
        <f>'表-1～3'!$I62</f>
        <v>ストローク30m</v>
      </c>
      <c r="I7" s="20">
        <f>J7-'表-1～3'!$D62</f>
        <v>17.791410000000003</v>
      </c>
      <c r="J7" s="19">
        <f>(INT(H$2/100)*60+MOD(H$2,100))*'表-1～3'!$B62+'表-1～3'!$C62</f>
        <v>18.38753</v>
      </c>
      <c r="K7" s="13">
        <f>J7+'表-1～3'!$D62</f>
        <v>18.98365</v>
      </c>
      <c r="L7" s="1">
        <f t="shared" si="3"/>
        <v>53.231323</v>
      </c>
      <c r="M7" s="2">
        <f t="shared" si="1"/>
        <v>53.23</v>
      </c>
    </row>
    <row r="8" spans="1:13" ht="16.5">
      <c r="A8" s="3" t="str">
        <f>'表-1～3'!$I21</f>
        <v>ストローク10m</v>
      </c>
      <c r="B8" s="17">
        <f>C8-'表-1～3'!$D21</f>
        <v>5.748391099999999</v>
      </c>
      <c r="C8" s="15">
        <f>(INT(A$2/100)*60+MOD(A$2,100))*'表-1～3'!$B21+'表-1～3'!$C21</f>
        <v>6.443079999999999</v>
      </c>
      <c r="D8" s="14">
        <f>C8+'表-1～3'!$D21</f>
        <v>7.137768899999999</v>
      </c>
      <c r="E8" s="4">
        <f t="shared" si="2"/>
        <v>42.897988</v>
      </c>
      <c r="F8" s="5">
        <f t="shared" si="0"/>
        <v>42.9</v>
      </c>
      <c r="H8" s="3" t="str">
        <f>'表-1～3'!$I63</f>
        <v>ターン・イン5m</v>
      </c>
      <c r="I8" s="17">
        <f>J8-'表-1～3'!$D63</f>
        <v>2.4302846</v>
      </c>
      <c r="J8" s="15">
        <f>(INT(H$2/100)*60+MOD(H$2,100))*'表-1～3'!$B63+'表-1～3'!$C63</f>
        <v>2.8908009999999997</v>
      </c>
      <c r="K8" s="14">
        <f>J8+'表-1～3'!$D63</f>
        <v>3.3513173999999997</v>
      </c>
      <c r="L8" s="4">
        <f t="shared" si="3"/>
        <v>56.122124</v>
      </c>
      <c r="M8" s="5">
        <f t="shared" si="1"/>
        <v>56.12</v>
      </c>
    </row>
    <row r="9" spans="1:13" ht="16.5">
      <c r="A9" t="str">
        <f>'表-1～3'!$I22</f>
        <v>ストローク20m</v>
      </c>
      <c r="B9" s="20">
        <f>C9-'表-1～3'!$D22</f>
        <v>12.886021999999999</v>
      </c>
      <c r="C9" s="19">
        <f>(INT(A$2/100)*60+MOD(A$2,100))*'表-1～3'!$B22+'表-1～3'!$C22</f>
        <v>13.61601</v>
      </c>
      <c r="D9" s="13">
        <f>C9+'表-1～3'!$D22</f>
        <v>14.345998</v>
      </c>
      <c r="E9" s="1">
        <f t="shared" si="2"/>
        <v>56.513998</v>
      </c>
      <c r="F9" s="2">
        <f t="shared" si="0"/>
        <v>56.51</v>
      </c>
      <c r="H9" t="str">
        <f>'表-1～3'!$I64</f>
        <v>ターン・アウト15m</v>
      </c>
      <c r="I9" s="20">
        <f>J9-'表-1～3'!$D64</f>
        <v>8.2475437</v>
      </c>
      <c r="J9" s="19">
        <f>(INT(H$2/100)*60+MOD(H$2,100))*'表-1～3'!$B64+'表-1～3'!$C64</f>
        <v>8.815909</v>
      </c>
      <c r="K9" s="13">
        <f>J9+'表-1～3'!$D64</f>
        <v>9.3842743</v>
      </c>
      <c r="L9" s="1">
        <f t="shared" si="3"/>
        <v>64.938033</v>
      </c>
      <c r="M9" s="2">
        <f t="shared" si="1"/>
        <v>104.94</v>
      </c>
    </row>
    <row r="10" spans="1:13" ht="16.5">
      <c r="A10" s="3" t="str">
        <f>'表-1～3'!$I23</f>
        <v>フィニッシュ5m</v>
      </c>
      <c r="B10" s="17">
        <f>C10-'表-1～3'!$D23</f>
        <v>3.0160735999999995</v>
      </c>
      <c r="C10" s="15">
        <f>(INT(A$2/100)*60+MOD(A$2,100))*'表-1～3'!$B23+'表-1～3'!$C23</f>
        <v>3.4868399999999995</v>
      </c>
      <c r="D10" s="14">
        <f>C10+'表-1～3'!$D23</f>
        <v>3.9576063999999995</v>
      </c>
      <c r="E10" s="4">
        <f t="shared" si="2"/>
        <v>60.000838</v>
      </c>
      <c r="F10" s="5">
        <f t="shared" si="0"/>
        <v>100</v>
      </c>
      <c r="H10" t="str">
        <f>'表-1～3'!$I65</f>
        <v>ストローク30m</v>
      </c>
      <c r="I10" s="20">
        <f>J10-'表-1～3'!$D65</f>
        <v>18.0974983</v>
      </c>
      <c r="J10" s="19">
        <f>(INT(H$2/100)*60+MOD(H$2,100))*'表-1～3'!$B65+'表-1～3'!$C65</f>
        <v>18.864107</v>
      </c>
      <c r="K10" s="13">
        <f>J10+'表-1～3'!$D65</f>
        <v>19.6307157</v>
      </c>
      <c r="L10" s="1">
        <f t="shared" si="3"/>
        <v>83.80214000000001</v>
      </c>
      <c r="M10" s="2">
        <f t="shared" si="1"/>
        <v>123.8</v>
      </c>
    </row>
    <row r="11" spans="8:13" ht="16.5">
      <c r="H11" s="3" t="str">
        <f>'表-1～3'!$I66</f>
        <v>ターン・イン5m</v>
      </c>
      <c r="I11" s="17">
        <f>J11-'表-1～3'!$D66</f>
        <v>2.7443671999999997</v>
      </c>
      <c r="J11" s="15">
        <f>(INT(H$2/100)*60+MOD(H$2,100))*'表-1～3'!$B66+'表-1～3'!$C66</f>
        <v>3.0554609999999998</v>
      </c>
      <c r="K11" s="14">
        <f>J11+'表-1～3'!$D66</f>
        <v>3.3665548</v>
      </c>
      <c r="L11" s="4">
        <f t="shared" si="3"/>
        <v>86.857601</v>
      </c>
      <c r="M11" s="5">
        <f t="shared" si="1"/>
        <v>126.86</v>
      </c>
    </row>
    <row r="12" spans="1:13" ht="16.5">
      <c r="A12" t="s">
        <v>5</v>
      </c>
      <c r="C12" s="1">
        <f>E4</f>
        <v>12.366916</v>
      </c>
      <c r="D12" s="1"/>
      <c r="H12" t="str">
        <f>'表-1～3'!$I67</f>
        <v>ターン・アウト15m</v>
      </c>
      <c r="I12" s="20">
        <f>J12-'表-1～3'!$D67</f>
        <v>8.2295848</v>
      </c>
      <c r="J12" s="19">
        <f>(INT(H$2/100)*60+MOD(H$2,100))*'表-1～3'!$B67+'表-1～3'!$C67</f>
        <v>8.830736</v>
      </c>
      <c r="K12" s="13">
        <f>J12+'表-1～3'!$D67</f>
        <v>9.4318872</v>
      </c>
      <c r="L12" s="1">
        <f t="shared" si="3"/>
        <v>95.688337</v>
      </c>
      <c r="M12" s="2">
        <f t="shared" si="1"/>
        <v>135.69</v>
      </c>
    </row>
    <row r="13" spans="1:13" ht="16.5">
      <c r="A13" t="s">
        <v>6</v>
      </c>
      <c r="C13" s="1">
        <f>E6-E4</f>
        <v>15.044851999999999</v>
      </c>
      <c r="D13" s="1"/>
      <c r="H13" t="str">
        <f>'表-1～3'!$I68</f>
        <v>ストローク30m</v>
      </c>
      <c r="I13" s="20">
        <f>J13-'表-1～3'!$D68</f>
        <v>18.5731852</v>
      </c>
      <c r="J13" s="19">
        <f>(INT(H$2/100)*60+MOD(H$2,100))*'表-1～3'!$B68+'表-1～3'!$C68</f>
        <v>19.25281</v>
      </c>
      <c r="K13" s="13">
        <f>J13+'表-1～3'!$D68</f>
        <v>19.9324348</v>
      </c>
      <c r="L13" s="1">
        <f t="shared" si="3"/>
        <v>114.941147</v>
      </c>
      <c r="M13" s="2">
        <f t="shared" si="1"/>
        <v>154.94</v>
      </c>
    </row>
    <row r="14" spans="1:13" ht="16.5">
      <c r="A14" t="s">
        <v>7</v>
      </c>
      <c r="C14" s="1">
        <f>E8-E6</f>
        <v>15.48622</v>
      </c>
      <c r="D14" s="1"/>
      <c r="H14" s="3" t="str">
        <f>'表-1～3'!$I69</f>
        <v>フィニッシュ5m</v>
      </c>
      <c r="I14" s="17">
        <f>J14-'表-1～3'!$D69</f>
        <v>2.6158954999999997</v>
      </c>
      <c r="J14" s="15">
        <f>(INT(H$2/100)*60+MOD(H$2,100))*'表-1～3'!$B69+'表-1～3'!$C69</f>
        <v>3.058382</v>
      </c>
      <c r="K14" s="14">
        <f>J14+'表-1～3'!$D69</f>
        <v>3.5008685</v>
      </c>
      <c r="L14" s="4">
        <f t="shared" si="3"/>
        <v>117.999529</v>
      </c>
      <c r="M14" s="5">
        <f t="shared" si="1"/>
        <v>158</v>
      </c>
    </row>
    <row r="15" spans="1:4" ht="16.5">
      <c r="A15" t="s">
        <v>8</v>
      </c>
      <c r="C15" s="1">
        <f>E10-E8</f>
        <v>17.102850000000004</v>
      </c>
      <c r="D15" s="1"/>
    </row>
    <row r="16" spans="8:11" ht="16.5">
      <c r="H16" t="s">
        <v>9</v>
      </c>
      <c r="J16" s="1">
        <f>L5</f>
        <v>26.246349</v>
      </c>
      <c r="K16" s="1"/>
    </row>
    <row r="17" spans="8:11" ht="16.5">
      <c r="H17" t="s">
        <v>10</v>
      </c>
      <c r="J17" s="1">
        <f>L8-L5</f>
        <v>29.875775</v>
      </c>
      <c r="K17" s="1"/>
    </row>
    <row r="18" spans="8:11" ht="16.5">
      <c r="H18" t="s">
        <v>11</v>
      </c>
      <c r="J18" s="1">
        <f>L11-L8</f>
        <v>30.735477000000003</v>
      </c>
      <c r="K18" s="1"/>
    </row>
    <row r="19" spans="8:11" ht="16.5">
      <c r="H19" t="s">
        <v>12</v>
      </c>
      <c r="J19" s="1">
        <f>L14-L11</f>
        <v>31.141927999999993</v>
      </c>
      <c r="K19" s="1"/>
    </row>
  </sheetData>
  <sheetProtection/>
  <printOptions/>
  <pageMargins left="0.75" right="0.75" top="1" bottom="1" header="0.512" footer="0.51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E13" sqref="E13"/>
    </sheetView>
  </sheetViews>
  <sheetFormatPr defaultColWidth="8.875" defaultRowHeight="13.5"/>
  <cols>
    <col min="1" max="1" width="15.50390625" style="0" customWidth="1"/>
    <col min="2" max="2" width="6.00390625" style="0" customWidth="1"/>
    <col min="3" max="4" width="5.625" style="0" customWidth="1"/>
    <col min="5" max="5" width="5.875" style="0" bestFit="1" customWidth="1"/>
    <col min="6" max="6" width="7.125" style="0" bestFit="1" customWidth="1"/>
    <col min="7" max="7" width="5.625" style="0" customWidth="1"/>
    <col min="8" max="8" width="14.875" style="0" customWidth="1"/>
    <col min="9" max="9" width="6.125" style="0" customWidth="1"/>
    <col min="10" max="10" width="5.875" style="0" bestFit="1" customWidth="1"/>
    <col min="11" max="11" width="6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15</v>
      </c>
      <c r="H1" t="s">
        <v>16</v>
      </c>
    </row>
    <row r="2" spans="1:13" ht="16.5">
      <c r="A2" s="8">
        <v>51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8">
        <v>210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t="str">
        <f>'表-1～3'!$I24</f>
        <v>スタート15m</v>
      </c>
      <c r="B3" s="20">
        <f>C3-'表-1～3'!$D24</f>
        <v>5.5563983</v>
      </c>
      <c r="C3" s="19">
        <f>(INT(A$2/100)*60+MOD(A$2,100))*'表-1～3'!$B24+'表-1～3'!$C24</f>
        <v>6.08104</v>
      </c>
      <c r="D3" s="13">
        <f>C3+'表-1～3'!$D24</f>
        <v>6.6056817</v>
      </c>
      <c r="E3" s="1">
        <f>C3</f>
        <v>6.08104</v>
      </c>
      <c r="F3" s="2">
        <f aca="true" t="shared" si="0" ref="F3:F10">INT(ROUND(E3/60,2))*100+MOD(ROUND(E3,2),60)</f>
        <v>6.08</v>
      </c>
      <c r="H3" t="str">
        <f>'表-1～3'!$I70</f>
        <v>スタート15m</v>
      </c>
      <c r="I3" s="20">
        <f>J3-'表-1～3'!$D70</f>
        <v>6.7928147999999995</v>
      </c>
      <c r="J3" s="19">
        <f>(INT(H$2/100)*60+MOD(H$2,100))*'表-1～3'!$B70+'表-1～3'!$C70</f>
        <v>7.205118</v>
      </c>
      <c r="K3" s="13">
        <f>J3+'表-1～3'!$D70</f>
        <v>7.6174212</v>
      </c>
      <c r="L3" s="1">
        <f>J3</f>
        <v>7.205118</v>
      </c>
      <c r="M3" s="2">
        <f aca="true" t="shared" si="1" ref="M3:M14">INT(ROUND(L3/60,2))*100+MOD(ROUND(L3,2),60)</f>
        <v>7.21</v>
      </c>
    </row>
    <row r="4" spans="1:13" ht="16.5">
      <c r="A4" s="3" t="str">
        <f>'表-1～3'!$I25</f>
        <v>ストローク10m</v>
      </c>
      <c r="B4" s="17">
        <f>C4-'表-1～3'!$D25</f>
        <v>4.6386007</v>
      </c>
      <c r="C4" s="15">
        <f>(INT(A$2/100)*60+MOD(A$2,100))*'表-1～3'!$B25+'表-1～3'!$C25</f>
        <v>5.282921</v>
      </c>
      <c r="D4" s="14">
        <f>C4+'表-1～3'!$D25</f>
        <v>5.9272413</v>
      </c>
      <c r="E4" s="4">
        <f>E3+C4</f>
        <v>11.363961</v>
      </c>
      <c r="F4" s="5">
        <f>INT(ROUND(E4/60,2))*100+MOD(ROUND(E4,2),60)</f>
        <v>11.36</v>
      </c>
      <c r="H4" t="str">
        <f>'表-1～3'!$I71</f>
        <v>ストローク30m</v>
      </c>
      <c r="I4" s="20">
        <f>J4-'表-1～3'!$D71</f>
        <v>18.328208200000002</v>
      </c>
      <c r="J4" s="19">
        <f>(INT(H$2/100)*60+MOD(H$2,100))*'表-1～3'!$B71+'表-1～3'!$C71</f>
        <v>18.959090000000003</v>
      </c>
      <c r="K4" s="13">
        <f>J4+'表-1～3'!$D71</f>
        <v>19.589971800000004</v>
      </c>
      <c r="L4" s="1">
        <f aca="true" t="shared" si="2" ref="L4:L14">L3+J4</f>
        <v>26.164208000000002</v>
      </c>
      <c r="M4" s="2">
        <f t="shared" si="1"/>
        <v>26.16</v>
      </c>
    </row>
    <row r="5" spans="1:13" ht="16.5">
      <c r="A5" t="str">
        <f>'表-1～3'!$I26</f>
        <v>ストローク20m</v>
      </c>
      <c r="B5" s="20">
        <f>C5-'表-1～3'!$D26</f>
        <v>10.0010405</v>
      </c>
      <c r="C5" s="19">
        <f>(INT(A$2/100)*60+MOD(A$2,100))*'表-1～3'!$B26+'表-1～3'!$C26</f>
        <v>10.80249</v>
      </c>
      <c r="D5" s="13">
        <f>C5+'表-1～3'!$D26</f>
        <v>11.603939500000001</v>
      </c>
      <c r="E5" s="1">
        <f aca="true" t="shared" si="3" ref="E5:E10">E4+C5</f>
        <v>22.166451000000002</v>
      </c>
      <c r="F5" s="2">
        <f t="shared" si="0"/>
        <v>22.17</v>
      </c>
      <c r="H5" s="3" t="str">
        <f>'表-1～3'!$I72</f>
        <v>ターン・イン5m</v>
      </c>
      <c r="I5" s="17">
        <f>J5-'表-1～3'!$D72</f>
        <v>3.1348989</v>
      </c>
      <c r="J5" s="15">
        <f>(INT(H$2/100)*60+MOD(H$2,100))*'表-1～3'!$B72+'表-1～3'!$C72</f>
        <v>3.515676</v>
      </c>
      <c r="K5" s="14">
        <f>J5+'表-1～3'!$D72</f>
        <v>3.8964531</v>
      </c>
      <c r="L5" s="4">
        <f t="shared" si="2"/>
        <v>29.679884</v>
      </c>
      <c r="M5" s="5">
        <f t="shared" si="1"/>
        <v>29.68</v>
      </c>
    </row>
    <row r="6" spans="1:13" ht="16.5">
      <c r="A6" s="3" t="str">
        <f>'表-1～3'!$I27</f>
        <v>ターン・イン5m</v>
      </c>
      <c r="B6" s="17">
        <f>C6-'表-1～3'!$D27</f>
        <v>2.3753478</v>
      </c>
      <c r="C6" s="15">
        <f>(INT(A$2/100)*60+MOD(A$2,100))*'表-1～3'!$B27+'表-1～3'!$C27</f>
        <v>2.914485</v>
      </c>
      <c r="D6" s="14">
        <f>C6+'表-1～3'!$D27</f>
        <v>3.4536222</v>
      </c>
      <c r="E6" s="4">
        <f t="shared" si="3"/>
        <v>25.080936</v>
      </c>
      <c r="F6" s="5">
        <f t="shared" si="0"/>
        <v>25.08</v>
      </c>
      <c r="H6" t="str">
        <f>'表-1～3'!$I73</f>
        <v>ターン・アウト15m</v>
      </c>
      <c r="I6" s="20">
        <f>J6-'表-1～3'!$D73</f>
        <v>7.886975600000001</v>
      </c>
      <c r="J6" s="19">
        <f>(INT(H$2/100)*60+MOD(H$2,100))*'表-1～3'!$B73+'表-1～3'!$C73</f>
        <v>8.470790000000001</v>
      </c>
      <c r="K6" s="13">
        <f>J6+'表-1～3'!$D73</f>
        <v>9.0546044</v>
      </c>
      <c r="L6" s="1">
        <f t="shared" si="2"/>
        <v>38.150674</v>
      </c>
      <c r="M6" s="2">
        <f t="shared" si="1"/>
        <v>38.15</v>
      </c>
    </row>
    <row r="7" spans="1:13" ht="16.5">
      <c r="A7" t="str">
        <f>'表-1～3'!$I28</f>
        <v>ターン・アウト15m</v>
      </c>
      <c r="B7" s="20">
        <f>C7-'表-1～3'!$D28</f>
        <v>5.9319410999999995</v>
      </c>
      <c r="C7" s="19">
        <f>(INT(A$2/100)*60+MOD(A$2,100))*'表-1～3'!$B28+'表-1～3'!$C28</f>
        <v>6.594549999999999</v>
      </c>
      <c r="D7" s="13">
        <f>C7+'表-1～3'!$D28</f>
        <v>7.2571588999999985</v>
      </c>
      <c r="E7" s="1">
        <f t="shared" si="3"/>
        <v>31.675486</v>
      </c>
      <c r="F7" s="2">
        <f t="shared" si="0"/>
        <v>31.68</v>
      </c>
      <c r="H7" t="str">
        <f>'表-1～3'!$I74</f>
        <v>ストローク30m</v>
      </c>
      <c r="I7" s="20">
        <f>J7-'表-1～3'!$D74</f>
        <v>19.662172599999998</v>
      </c>
      <c r="J7" s="19">
        <f>(INT(H$2/100)*60+MOD(H$2,100))*'表-1～3'!$B74+'表-1～3'!$C74</f>
        <v>20.334688</v>
      </c>
      <c r="K7" s="13">
        <f>J7+'表-1～3'!$D74</f>
        <v>21.0072034</v>
      </c>
      <c r="L7" s="1">
        <f t="shared" si="2"/>
        <v>58.485362</v>
      </c>
      <c r="M7" s="2">
        <f t="shared" si="1"/>
        <v>58.49</v>
      </c>
    </row>
    <row r="8" spans="1:13" ht="16.5">
      <c r="A8" s="3" t="str">
        <f>'表-1～3'!$I29</f>
        <v>ストローク10m</v>
      </c>
      <c r="B8" s="17">
        <f>C8-'表-1～3'!$D29</f>
        <v>4.615988</v>
      </c>
      <c r="C8" s="15">
        <f>(INT(A$2/100)*60+MOD(A$2,100))*'表-1～3'!$B29+'表-1～3'!$C29</f>
        <v>5.459763</v>
      </c>
      <c r="D8" s="14">
        <f>C8+'表-1～3'!$D29</f>
        <v>6.303538</v>
      </c>
      <c r="E8" s="4">
        <f t="shared" si="3"/>
        <v>37.135249</v>
      </c>
      <c r="F8" s="5">
        <f t="shared" si="0"/>
        <v>37.14</v>
      </c>
      <c r="H8" s="3" t="str">
        <f>'表-1～3'!$I75</f>
        <v>ターン・イン5m</v>
      </c>
      <c r="I8" s="17">
        <f>J8-'表-1～3'!$D75</f>
        <v>3.3623551000000003</v>
      </c>
      <c r="J8" s="15">
        <f>(INT(H$2/100)*60+MOD(H$2,100))*'表-1～3'!$B75+'表-1～3'!$C75</f>
        <v>3.638987</v>
      </c>
      <c r="K8" s="14">
        <f>J8+'表-1～3'!$D75</f>
        <v>3.9156189</v>
      </c>
      <c r="L8" s="4">
        <f t="shared" si="2"/>
        <v>62.124349</v>
      </c>
      <c r="M8" s="5">
        <f t="shared" si="1"/>
        <v>102.12</v>
      </c>
    </row>
    <row r="9" spans="1:13" ht="16.5">
      <c r="A9" t="str">
        <f>'表-1～3'!$I30</f>
        <v>ストローク20m</v>
      </c>
      <c r="B9" s="20">
        <f>C9-'表-1～3'!$D30</f>
        <v>10.4027639</v>
      </c>
      <c r="C9" s="19">
        <f>(INT(A$2/100)*60+MOD(A$2,100))*'表-1～3'!$B30+'表-1～3'!$C30</f>
        <v>11.23805</v>
      </c>
      <c r="D9" s="13">
        <f>C9+'表-1～3'!$D30</f>
        <v>12.073336099999999</v>
      </c>
      <c r="E9" s="1">
        <f t="shared" si="3"/>
        <v>48.373299</v>
      </c>
      <c r="F9" s="2">
        <f t="shared" si="0"/>
        <v>48.37</v>
      </c>
      <c r="H9" t="str">
        <f>'表-1～3'!$I76</f>
        <v>ターン・アウト15m</v>
      </c>
      <c r="I9" s="20">
        <f>J9-'表-1～3'!$D76</f>
        <v>8.2229494</v>
      </c>
      <c r="J9" s="19">
        <f>(INT(H$2/100)*60+MOD(H$2,100))*'表-1～3'!$B76+'表-1～3'!$C76</f>
        <v>8.724029</v>
      </c>
      <c r="K9" s="13">
        <f>J9+'表-1～3'!$D76</f>
        <v>9.2251086</v>
      </c>
      <c r="L9" s="1">
        <f t="shared" si="2"/>
        <v>70.848378</v>
      </c>
      <c r="M9" s="2">
        <f t="shared" si="1"/>
        <v>110.85</v>
      </c>
    </row>
    <row r="10" spans="1:13" ht="16.5">
      <c r="A10" s="3" t="str">
        <f>'表-1～3'!$I31</f>
        <v>フィニッシュ5m</v>
      </c>
      <c r="B10" s="17">
        <f>C10-'表-1～3'!$D31</f>
        <v>2.0084011</v>
      </c>
      <c r="C10" s="15">
        <f>(INT(A$2/100)*60+MOD(A$2,100))*'表-1～3'!$B31+'表-1～3'!$C31</f>
        <v>2.625939</v>
      </c>
      <c r="D10" s="14">
        <f>C10+'表-1～3'!$D31</f>
        <v>3.2434768999999997</v>
      </c>
      <c r="E10" s="4">
        <f t="shared" si="3"/>
        <v>50.999238000000005</v>
      </c>
      <c r="F10" s="5">
        <f t="shared" si="0"/>
        <v>51</v>
      </c>
      <c r="H10" t="str">
        <f>'表-1～3'!$I77</f>
        <v>ストローク30m</v>
      </c>
      <c r="I10" s="20">
        <f>J10-'表-1～3'!$D77</f>
        <v>20.3564678</v>
      </c>
      <c r="J10" s="19">
        <f>(INT(H$2/100)*60+MOD(H$2,100))*'表-1～3'!$B77+'表-1～3'!$C77</f>
        <v>21.161054</v>
      </c>
      <c r="K10" s="13">
        <f>J10+'表-1～3'!$D77</f>
        <v>21.9656402</v>
      </c>
      <c r="L10" s="1">
        <f t="shared" si="2"/>
        <v>92.009432</v>
      </c>
      <c r="M10" s="2">
        <f t="shared" si="1"/>
        <v>132.01</v>
      </c>
    </row>
    <row r="11" spans="8:13" ht="16.5">
      <c r="H11" s="3" t="str">
        <f>'表-1～3'!$I78</f>
        <v>ターン・イン5m</v>
      </c>
      <c r="I11" s="17">
        <f>J11-'表-1～3'!$D78</f>
        <v>3.6101338999999992</v>
      </c>
      <c r="J11" s="15">
        <f>(INT(H$2/100)*60+MOD(H$2,100))*'表-1～3'!$B78+'表-1～3'!$C78</f>
        <v>3.9031309999999992</v>
      </c>
      <c r="K11" s="14">
        <f>J11+'表-1～3'!$D78</f>
        <v>4.196128099999999</v>
      </c>
      <c r="L11" s="4">
        <f t="shared" si="2"/>
        <v>95.912563</v>
      </c>
      <c r="M11" s="5">
        <f t="shared" si="1"/>
        <v>135.91</v>
      </c>
    </row>
    <row r="12" spans="1:13" ht="16.5">
      <c r="A12" t="s">
        <v>30</v>
      </c>
      <c r="C12" s="1">
        <f>E4</f>
        <v>11.363961</v>
      </c>
      <c r="D12" s="1"/>
      <c r="H12" t="str">
        <f>'表-1～3'!$I79</f>
        <v>ターン・アウト15m</v>
      </c>
      <c r="I12" s="20">
        <f>J12-'表-1～3'!$D79</f>
        <v>8.439523099999999</v>
      </c>
      <c r="J12" s="19">
        <f>(INT(H$2/100)*60+MOD(H$2,100))*'表-1～3'!$B79+'表-1～3'!$C79</f>
        <v>8.97186</v>
      </c>
      <c r="K12" s="13">
        <f>J12+'表-1～3'!$D79</f>
        <v>9.5041969</v>
      </c>
      <c r="L12" s="1">
        <f t="shared" si="2"/>
        <v>104.884423</v>
      </c>
      <c r="M12" s="2">
        <f t="shared" si="1"/>
        <v>144.88</v>
      </c>
    </row>
    <row r="13" spans="1:13" ht="16.5">
      <c r="A13" t="s">
        <v>6</v>
      </c>
      <c r="C13" s="1">
        <f>E6-E4</f>
        <v>13.716975000000001</v>
      </c>
      <c r="D13" s="1"/>
      <c r="H13" t="str">
        <f>'表-1～3'!$I80</f>
        <v>ストローク30m</v>
      </c>
      <c r="I13" s="20">
        <f>J13-'表-1～3'!$D80</f>
        <v>20.9619927</v>
      </c>
      <c r="J13" s="19">
        <f>(INT(H$2/100)*60+MOD(H$2,100))*'表-1～3'!$B80+'表-1～3'!$C80</f>
        <v>21.7362</v>
      </c>
      <c r="K13" s="13">
        <f>J13+'表-1～3'!$D80</f>
        <v>22.5104073</v>
      </c>
      <c r="L13" s="1">
        <f t="shared" si="2"/>
        <v>126.620623</v>
      </c>
      <c r="M13" s="2">
        <f t="shared" si="1"/>
        <v>206.62</v>
      </c>
    </row>
    <row r="14" spans="1:13" ht="16.5">
      <c r="A14" t="s">
        <v>31</v>
      </c>
      <c r="C14" s="1">
        <f>E8-E6</f>
        <v>12.054313</v>
      </c>
      <c r="D14" s="1"/>
      <c r="H14" s="3" t="str">
        <f>'表-1～3'!$I81</f>
        <v>フィニッシュ5m</v>
      </c>
      <c r="I14" s="17">
        <f>J14-'表-1～3'!$D81</f>
        <v>3.0404912</v>
      </c>
      <c r="J14" s="15">
        <f>(INT(H$2/100)*60+MOD(H$2,100))*'表-1～3'!$B81+'表-1～3'!$C81</f>
        <v>3.384963</v>
      </c>
      <c r="K14" s="14">
        <f>J14+'表-1～3'!$D81</f>
        <v>3.7294348</v>
      </c>
      <c r="L14" s="4">
        <f t="shared" si="2"/>
        <v>130.005586</v>
      </c>
      <c r="M14" s="5">
        <f t="shared" si="1"/>
        <v>210.01</v>
      </c>
    </row>
    <row r="15" spans="1:4" ht="16.5">
      <c r="A15" t="s">
        <v>32</v>
      </c>
      <c r="C15" s="1">
        <f>E10-E8</f>
        <v>13.863989000000004</v>
      </c>
      <c r="D15" s="1"/>
    </row>
    <row r="16" spans="8:11" ht="16.5">
      <c r="H16" t="s">
        <v>33</v>
      </c>
      <c r="J16" s="1">
        <f>L5</f>
        <v>29.679884</v>
      </c>
      <c r="K16" s="1"/>
    </row>
    <row r="17" spans="8:11" ht="16.5">
      <c r="H17" t="s">
        <v>34</v>
      </c>
      <c r="J17" s="1">
        <f>L8-L5</f>
        <v>32.444465</v>
      </c>
      <c r="K17" s="1"/>
    </row>
    <row r="18" spans="8:11" ht="16.5">
      <c r="H18" t="s">
        <v>35</v>
      </c>
      <c r="J18" s="1">
        <f>L11-L8</f>
        <v>33.788214</v>
      </c>
      <c r="K18" s="1"/>
    </row>
    <row r="19" spans="8:11" ht="16.5">
      <c r="H19" t="s">
        <v>36</v>
      </c>
      <c r="J19" s="1">
        <f>L14-L11</f>
        <v>34.09302299999999</v>
      </c>
      <c r="K19" s="1"/>
    </row>
  </sheetData>
  <sheetProtection/>
  <printOptions/>
  <pageMargins left="0.75" right="0.75" top="1" bottom="1" header="0.512" footer="0.512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8.875" defaultRowHeight="13.5"/>
  <cols>
    <col min="1" max="1" width="15.50390625" style="0" customWidth="1"/>
    <col min="2" max="2" width="6.00390625" style="0" customWidth="1"/>
    <col min="3" max="4" width="5.625" style="0" customWidth="1"/>
    <col min="5" max="5" width="5.875" style="0" bestFit="1" customWidth="1"/>
    <col min="6" max="6" width="7.125" style="0" bestFit="1" customWidth="1"/>
    <col min="7" max="7" width="5.625" style="0" customWidth="1"/>
    <col min="8" max="8" width="14.875" style="0" customWidth="1"/>
    <col min="9" max="9" width="6.125" style="0" customWidth="1"/>
    <col min="10" max="10" width="5.875" style="0" bestFit="1" customWidth="1"/>
    <col min="11" max="11" width="6.125" style="0" customWidth="1"/>
    <col min="12" max="12" width="6.875" style="0" bestFit="1" customWidth="1"/>
    <col min="13" max="13" width="7.125" style="0" bestFit="1" customWidth="1"/>
  </cols>
  <sheetData>
    <row r="1" spans="1:8" ht="16.5">
      <c r="A1" t="s">
        <v>17</v>
      </c>
      <c r="H1" t="s">
        <v>18</v>
      </c>
    </row>
    <row r="2" spans="1:13" ht="16.5">
      <c r="A2" s="8">
        <v>100</v>
      </c>
      <c r="B2" s="23" t="s">
        <v>25</v>
      </c>
      <c r="C2" s="18" t="s">
        <v>27</v>
      </c>
      <c r="D2" s="12" t="s">
        <v>26</v>
      </c>
      <c r="E2" s="7" t="s">
        <v>28</v>
      </c>
      <c r="F2" s="7" t="s">
        <v>29</v>
      </c>
      <c r="H2" s="8">
        <v>215</v>
      </c>
      <c r="I2" s="23" t="s">
        <v>25</v>
      </c>
      <c r="J2" s="18" t="s">
        <v>27</v>
      </c>
      <c r="K2" s="12" t="s">
        <v>26</v>
      </c>
      <c r="L2" s="7" t="s">
        <v>28</v>
      </c>
      <c r="M2" s="7" t="s">
        <v>29</v>
      </c>
    </row>
    <row r="3" spans="1:13" ht="16.5">
      <c r="A3" t="str">
        <f>'表-1～3'!$I32</f>
        <v>スタート15m</v>
      </c>
      <c r="B3" s="20">
        <f>C3-'表-1～3'!$D32</f>
        <v>6.1500928</v>
      </c>
      <c r="C3" s="19">
        <f>(INT(A$2/100)*60+MOD(A$2,100))*'表-1～3'!$B32+'表-1～3'!$C32</f>
        <v>6.57887</v>
      </c>
      <c r="D3" s="13">
        <f>C3+'表-1～3'!$D32</f>
        <v>7.0076472</v>
      </c>
      <c r="E3" s="1">
        <f>C3</f>
        <v>6.57887</v>
      </c>
      <c r="F3" s="2">
        <f aca="true" t="shared" si="0" ref="F3:F10">INT(ROUND(E3/60,2))*100+MOD(ROUND(E3,2),60)</f>
        <v>6.58</v>
      </c>
      <c r="H3" t="str">
        <f>'表-1～3'!$I82</f>
        <v>スタート15m</v>
      </c>
      <c r="I3" s="20">
        <f>J3-'表-1～3'!$D82</f>
        <v>6.822923700000001</v>
      </c>
      <c r="J3" s="19">
        <f>(INT(H$2/100)*60+MOD(H$2,100))*'表-1～3'!$B82+'表-1～3'!$C82</f>
        <v>7.078888000000001</v>
      </c>
      <c r="K3" s="13">
        <f>J3+'表-1～3'!$D82</f>
        <v>7.3348523000000005</v>
      </c>
      <c r="L3" s="1">
        <f>J3</f>
        <v>7.078888000000001</v>
      </c>
      <c r="M3" s="2">
        <f aca="true" t="shared" si="1" ref="M3:M14">INT(ROUND(L3/60,2))*100+MOD(ROUND(L3,2),60)</f>
        <v>7.08</v>
      </c>
    </row>
    <row r="4" spans="1:13" ht="16.5">
      <c r="A4" s="3" t="str">
        <f>'表-1～3'!$I33</f>
        <v>ストローク10m</v>
      </c>
      <c r="B4" s="17">
        <f>C4-'表-1～3'!$D33</f>
        <v>5.8525693</v>
      </c>
      <c r="C4" s="15">
        <f>(INT(A$2/100)*60+MOD(A$2,100))*'表-1～3'!$B33+'表-1～3'!$C33</f>
        <v>6.228234</v>
      </c>
      <c r="D4" s="14">
        <f>C4+'表-1～3'!$D33</f>
        <v>6.603898699999999</v>
      </c>
      <c r="E4" s="4">
        <f aca="true" t="shared" si="2" ref="E4:E10">E3+C4</f>
        <v>12.807103999999999</v>
      </c>
      <c r="F4" s="5">
        <f t="shared" si="0"/>
        <v>12.81</v>
      </c>
      <c r="H4" t="str">
        <f>'表-1～3'!$I83</f>
        <v>ストローク30m</v>
      </c>
      <c r="I4" s="20">
        <f>J4-'表-1～3'!$D83</f>
        <v>19.8088221</v>
      </c>
      <c r="J4" s="19">
        <f>(INT(H$2/100)*60+MOD(H$2,100))*'表-1～3'!$B83+'表-1～3'!$C83</f>
        <v>20.35165</v>
      </c>
      <c r="K4" s="13">
        <f>J4+'表-1～3'!$D83</f>
        <v>20.8944779</v>
      </c>
      <c r="L4" s="1">
        <f aca="true" t="shared" si="3" ref="L4:L14">L3+J4</f>
        <v>27.430538</v>
      </c>
      <c r="M4" s="2">
        <f t="shared" si="1"/>
        <v>27.43</v>
      </c>
    </row>
    <row r="5" spans="1:13" ht="16.5">
      <c r="A5" t="str">
        <f>'表-1～3'!$I34</f>
        <v>ストローク20m</v>
      </c>
      <c r="B5" s="20">
        <f>C5-'表-1～3'!$D34</f>
        <v>12.025992700000002</v>
      </c>
      <c r="C5" s="19">
        <f>(INT(A$2/100)*60+MOD(A$2,100))*'表-1～3'!$B34+'表-1～3'!$C34</f>
        <v>12.639130000000002</v>
      </c>
      <c r="D5" s="13">
        <f>C5+'表-1～3'!$D34</f>
        <v>13.252267300000002</v>
      </c>
      <c r="E5" s="1">
        <f t="shared" si="2"/>
        <v>25.446234</v>
      </c>
      <c r="F5" s="2">
        <f t="shared" si="0"/>
        <v>25.45</v>
      </c>
      <c r="H5" s="3" t="str">
        <f>'表-1～3'!$I84</f>
        <v>ターン・イン5m</v>
      </c>
      <c r="I5" s="17">
        <f>J5-'表-1～3'!$D84</f>
        <v>2.8944826</v>
      </c>
      <c r="J5" s="15">
        <f>(INT(H$2/100)*60+MOD(H$2,100))*'表-1～3'!$B84+'表-1～3'!$C84</f>
        <v>3.18478</v>
      </c>
      <c r="K5" s="14">
        <f>J5+'表-1～3'!$D84</f>
        <v>3.4750774</v>
      </c>
      <c r="L5" s="4">
        <f t="shared" si="3"/>
        <v>30.615318</v>
      </c>
      <c r="M5" s="5">
        <f t="shared" si="1"/>
        <v>30.62</v>
      </c>
    </row>
    <row r="6" spans="1:13" ht="16.5">
      <c r="A6" s="3" t="str">
        <f>'表-1～3'!$I35</f>
        <v>ターン・イン5m</v>
      </c>
      <c r="B6" s="17">
        <f>C6-'表-1～3'!$D35</f>
        <v>2.4827505</v>
      </c>
      <c r="C6" s="15">
        <f>(INT(A$2/100)*60+MOD(A$2,100))*'表-1～3'!$B35+'表-1～3'!$C35</f>
        <v>2.934869</v>
      </c>
      <c r="D6" s="14">
        <f>C6+'表-1～3'!$D35</f>
        <v>3.3869875</v>
      </c>
      <c r="E6" s="4">
        <f t="shared" si="2"/>
        <v>28.381103</v>
      </c>
      <c r="F6" s="5">
        <f t="shared" si="0"/>
        <v>28.38</v>
      </c>
      <c r="H6" t="str">
        <f>'表-1～3'!$I85</f>
        <v>ターン・アウト15m</v>
      </c>
      <c r="I6" s="20">
        <f>J6-'表-1～3'!$D85</f>
        <v>9.0371992</v>
      </c>
      <c r="J6" s="19">
        <f>(INT(H$2/100)*60+MOD(H$2,100))*'表-1～3'!$B85+'表-1～3'!$C85</f>
        <v>9.498685</v>
      </c>
      <c r="K6" s="13">
        <f>J6+'表-1～3'!$D85</f>
        <v>9.9601708</v>
      </c>
      <c r="L6" s="1">
        <f t="shared" si="3"/>
        <v>40.114003</v>
      </c>
      <c r="M6" s="2">
        <f t="shared" si="1"/>
        <v>40.11</v>
      </c>
    </row>
    <row r="7" spans="1:13" ht="16.5">
      <c r="A7" t="str">
        <f>'表-1～3'!$I36</f>
        <v>ターン・アウト15m</v>
      </c>
      <c r="B7" s="20">
        <f>C7-'表-1～3'!$D36</f>
        <v>8.2555476</v>
      </c>
      <c r="C7" s="19">
        <f>(INT(A$2/100)*60+MOD(A$2,100))*'表-1～3'!$B36+'表-1～3'!$C36</f>
        <v>8.92491</v>
      </c>
      <c r="D7" s="13">
        <f>C7+'表-1～3'!$D36</f>
        <v>9.594272400000001</v>
      </c>
      <c r="E7" s="1">
        <f t="shared" si="2"/>
        <v>37.306013</v>
      </c>
      <c r="F7" s="2">
        <f t="shared" si="0"/>
        <v>37.31</v>
      </c>
      <c r="H7" t="str">
        <f>'表-1～3'!$I86</f>
        <v>ストローク30m</v>
      </c>
      <c r="I7" s="20">
        <f>J7-'表-1～3'!$D86</f>
        <v>20.7505685</v>
      </c>
      <c r="J7" s="19">
        <f>(INT(H$2/100)*60+MOD(H$2,100))*'表-1～3'!$B86+'表-1～3'!$C86</f>
        <v>21.437168</v>
      </c>
      <c r="K7" s="13">
        <f>J7+'表-1～3'!$D86</f>
        <v>22.1237675</v>
      </c>
      <c r="L7" s="1">
        <f t="shared" si="3"/>
        <v>61.551171</v>
      </c>
      <c r="M7" s="2">
        <f t="shared" si="1"/>
        <v>101.55</v>
      </c>
    </row>
    <row r="8" spans="1:13" ht="16.5">
      <c r="A8" s="3" t="str">
        <f>'表-1～3'!$I37</f>
        <v>ストローク10m</v>
      </c>
      <c r="B8" s="17">
        <f>C8-'表-1～3'!$D37</f>
        <v>5.697128899999999</v>
      </c>
      <c r="C8" s="15">
        <f>(INT(A$2/100)*60+MOD(A$2,100))*'表-1～3'!$B37+'表-1～3'!$C37</f>
        <v>6.455239999999999</v>
      </c>
      <c r="D8" s="14">
        <f>C8+'表-1～3'!$D37</f>
        <v>7.213351099999999</v>
      </c>
      <c r="E8" s="4">
        <f t="shared" si="2"/>
        <v>43.761252999999996</v>
      </c>
      <c r="F8" s="5">
        <f t="shared" si="0"/>
        <v>43.76</v>
      </c>
      <c r="H8" s="3" t="str">
        <f>'表-1～3'!$I87</f>
        <v>ターン・イン5m</v>
      </c>
      <c r="I8" s="17">
        <f>J8-'表-1～3'!$D87</f>
        <v>2.895609</v>
      </c>
      <c r="J8" s="15">
        <f>(INT(H$2/100)*60+MOD(H$2,100))*'表-1～3'!$B87+'表-1～3'!$C87</f>
        <v>3.319064</v>
      </c>
      <c r="K8" s="14">
        <f>J8+'表-1～3'!$D87</f>
        <v>3.742519</v>
      </c>
      <c r="L8" s="4">
        <f t="shared" si="3"/>
        <v>64.870235</v>
      </c>
      <c r="M8" s="5">
        <f t="shared" si="1"/>
        <v>104.87</v>
      </c>
    </row>
    <row r="9" spans="1:13" ht="16.5">
      <c r="A9" t="str">
        <f>'表-1～3'!$I38</f>
        <v>ストローク20m</v>
      </c>
      <c r="B9" s="20">
        <f>C9-'表-1～3'!$D38</f>
        <v>12.4528183</v>
      </c>
      <c r="C9" s="19">
        <f>(INT(A$2/100)*60+MOD(A$2,100))*'表-1～3'!$B38+'表-1～3'!$C38</f>
        <v>13.1897</v>
      </c>
      <c r="D9" s="13">
        <f>C9+'表-1～3'!$D38</f>
        <v>13.9265817</v>
      </c>
      <c r="E9" s="1">
        <f t="shared" si="2"/>
        <v>56.950953</v>
      </c>
      <c r="F9" s="2">
        <f t="shared" si="0"/>
        <v>56.95</v>
      </c>
      <c r="H9" t="str">
        <f>'表-1～3'!$I88</f>
        <v>ターン・アウト15m</v>
      </c>
      <c r="I9" s="20">
        <f>J9-'表-1～3'!$D88</f>
        <v>9.073306699999998</v>
      </c>
      <c r="J9" s="19">
        <f>(INT(H$2/100)*60+MOD(H$2,100))*'表-1～3'!$B88+'表-1～3'!$C88</f>
        <v>9.673542999999999</v>
      </c>
      <c r="K9" s="13">
        <f>J9+'表-1～3'!$D88</f>
        <v>10.2737793</v>
      </c>
      <c r="L9" s="1">
        <f t="shared" si="3"/>
        <v>74.54377799999999</v>
      </c>
      <c r="M9" s="2">
        <f t="shared" si="1"/>
        <v>114.54</v>
      </c>
    </row>
    <row r="10" spans="1:13" ht="16.5">
      <c r="A10" s="3" t="str">
        <f>'表-1～3'!$I39</f>
        <v>フィニッシュ5m</v>
      </c>
      <c r="B10" s="17">
        <f>C10-'表-1～3'!$D39</f>
        <v>2.6007305</v>
      </c>
      <c r="C10" s="15">
        <f>(INT(A$2/100)*60+MOD(A$2,100))*'表-1～3'!$B39+'表-1～3'!$C39</f>
        <v>3.049043</v>
      </c>
      <c r="D10" s="14">
        <f>C10+'表-1～3'!$D39</f>
        <v>3.4973555000000003</v>
      </c>
      <c r="E10" s="4">
        <f t="shared" si="2"/>
        <v>59.999995999999996</v>
      </c>
      <c r="F10" s="5">
        <f t="shared" si="0"/>
        <v>100</v>
      </c>
      <c r="H10" t="str">
        <f>'表-1～3'!$I89</f>
        <v>ストローク30m</v>
      </c>
      <c r="I10" s="20">
        <f>J10-'表-1～3'!$D89</f>
        <v>20.936529800000002</v>
      </c>
      <c r="J10" s="19">
        <f>(INT(H$2/100)*60+MOD(H$2,100))*'表-1～3'!$B89+'表-1～3'!$C89</f>
        <v>21.748769000000003</v>
      </c>
      <c r="K10" s="13">
        <f>J10+'表-1～3'!$D89</f>
        <v>22.561008200000003</v>
      </c>
      <c r="L10" s="1">
        <f t="shared" si="3"/>
        <v>96.29254699999998</v>
      </c>
      <c r="M10" s="2">
        <f t="shared" si="1"/>
        <v>136.29000000000002</v>
      </c>
    </row>
    <row r="11" spans="8:13" ht="16.5">
      <c r="H11" s="3" t="str">
        <f>'表-1～3'!$I90</f>
        <v>ターン・イン5m</v>
      </c>
      <c r="I11" s="17">
        <f>J11-'表-1～3'!$D90</f>
        <v>2.8794265</v>
      </c>
      <c r="J11" s="15">
        <f>(INT(H$2/100)*60+MOD(H$2,100))*'表-1～3'!$B90+'表-1～3'!$C90</f>
        <v>3.4056100000000002</v>
      </c>
      <c r="K11" s="14">
        <f>J11+'表-1～3'!$D90</f>
        <v>3.9317935000000004</v>
      </c>
      <c r="L11" s="4">
        <f t="shared" si="3"/>
        <v>99.69815699999998</v>
      </c>
      <c r="M11" s="5">
        <f t="shared" si="1"/>
        <v>139.7</v>
      </c>
    </row>
    <row r="12" spans="1:13" ht="16.5">
      <c r="A12" t="s">
        <v>30</v>
      </c>
      <c r="C12" s="1">
        <f>E4</f>
        <v>12.807103999999999</v>
      </c>
      <c r="D12" s="1"/>
      <c r="H12" t="str">
        <f>'表-1～3'!$I91</f>
        <v>ターン・アウト15m</v>
      </c>
      <c r="I12" s="20">
        <f>J12-'表-1～3'!$D91</f>
        <v>9.1482291</v>
      </c>
      <c r="J12" s="19">
        <f>(INT(H$2/100)*60+MOD(H$2,100))*'表-1～3'!$B91+'表-1～3'!$C91</f>
        <v>9.831886</v>
      </c>
      <c r="K12" s="13">
        <f>J12+'表-1～3'!$D91</f>
        <v>10.515542900000002</v>
      </c>
      <c r="L12" s="1">
        <f t="shared" si="3"/>
        <v>109.53004299999998</v>
      </c>
      <c r="M12" s="2">
        <f t="shared" si="1"/>
        <v>149.53</v>
      </c>
    </row>
    <row r="13" spans="1:13" ht="16.5">
      <c r="A13" t="s">
        <v>6</v>
      </c>
      <c r="C13" s="1">
        <f>E6-E4</f>
        <v>15.573999</v>
      </c>
      <c r="D13" s="1"/>
      <c r="H13" t="str">
        <f>'表-1～3'!$I92</f>
        <v>ストローク30m</v>
      </c>
      <c r="I13" s="20">
        <f>J13-'表-1～3'!$D92</f>
        <v>21.253309</v>
      </c>
      <c r="J13" s="19">
        <f>(INT(H$2/100)*60+MOD(H$2,100))*'表-1～3'!$B92+'表-1～3'!$C92</f>
        <v>22.035400000000003</v>
      </c>
      <c r="K13" s="13">
        <f>J13+'表-1～3'!$D92</f>
        <v>22.817491000000004</v>
      </c>
      <c r="L13" s="1">
        <f t="shared" si="3"/>
        <v>131.565443</v>
      </c>
      <c r="M13" s="2">
        <f t="shared" si="1"/>
        <v>211.57</v>
      </c>
    </row>
    <row r="14" spans="1:13" ht="16.5">
      <c r="A14" t="s">
        <v>31</v>
      </c>
      <c r="C14" s="1">
        <f>E8-E6</f>
        <v>15.380149999999997</v>
      </c>
      <c r="D14" s="1"/>
      <c r="H14" s="3" t="str">
        <f>'表-1～3'!$I93</f>
        <v>フィニッシュ5m</v>
      </c>
      <c r="I14" s="17">
        <f>J14-'表-1～3'!$D93</f>
        <v>2.8268368</v>
      </c>
      <c r="J14" s="15">
        <f>(INT(H$2/100)*60+MOD(H$2,100))*'表-1～3'!$B93+'表-1～3'!$C93</f>
        <v>3.434426</v>
      </c>
      <c r="K14" s="14">
        <f>J14+'表-1～3'!$D93</f>
        <v>4.0420152</v>
      </c>
      <c r="L14" s="4">
        <f t="shared" si="3"/>
        <v>134.999869</v>
      </c>
      <c r="M14" s="5">
        <f t="shared" si="1"/>
        <v>215</v>
      </c>
    </row>
    <row r="15" spans="1:4" ht="16.5">
      <c r="A15" t="s">
        <v>32</v>
      </c>
      <c r="C15" s="1">
        <f>E10-E8</f>
        <v>16.238743</v>
      </c>
      <c r="D15" s="1"/>
    </row>
    <row r="16" spans="8:11" ht="16.5">
      <c r="H16" t="s">
        <v>33</v>
      </c>
      <c r="J16" s="1">
        <f>L5</f>
        <v>30.615318</v>
      </c>
      <c r="K16" s="1"/>
    </row>
    <row r="17" spans="8:11" ht="16.5">
      <c r="H17" t="s">
        <v>34</v>
      </c>
      <c r="J17" s="1">
        <f>L8-L5</f>
        <v>34.25491699999999</v>
      </c>
      <c r="K17" s="1"/>
    </row>
    <row r="18" spans="8:11" ht="16.5">
      <c r="H18" t="s">
        <v>35</v>
      </c>
      <c r="J18" s="1">
        <f>L11-L8</f>
        <v>34.82792199999999</v>
      </c>
      <c r="K18" s="1"/>
    </row>
    <row r="19" spans="8:11" ht="16.5">
      <c r="H19" t="s">
        <v>36</v>
      </c>
      <c r="J19" s="1">
        <f>L14-L11</f>
        <v>35.30171200000001</v>
      </c>
      <c r="K19" s="1"/>
    </row>
  </sheetData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Kyoto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Teruo NOMURA</dc:creator>
  <cp:keywords/>
  <dc:description/>
  <cp:lastModifiedBy>水藤</cp:lastModifiedBy>
  <dcterms:created xsi:type="dcterms:W3CDTF">1998-10-16T12:45:11Z</dcterms:created>
  <dcterms:modified xsi:type="dcterms:W3CDTF">2015-03-19T05:55:43Z</dcterms:modified>
  <cp:category/>
  <cp:version/>
  <cp:contentType/>
  <cp:contentStatus/>
</cp:coreProperties>
</file>